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" windowWidth="14865" windowHeight="8070" activeTab="3"/>
  </bookViews>
  <sheets>
    <sheet name="התפלגות 2014" sheetId="1" r:id="rId1"/>
    <sheet name="ריכוז מחלקות 2014" sheetId="2" r:id="rId2"/>
    <sheet name="ריכוז מחלקות 2015" sheetId="3" r:id="rId3"/>
    <sheet name="התפלגות 2015" sheetId="4" r:id="rId4"/>
  </sheets>
  <externalReferences>
    <externalReference r:id="rId5"/>
  </externalReferences>
  <calcPr calcId="145621"/>
</workbook>
</file>

<file path=xl/calcChain.xml><?xml version="1.0" encoding="utf-8"?>
<calcChain xmlns="http://schemas.openxmlformats.org/spreadsheetml/2006/main">
  <c r="F43" i="4" l="1"/>
  <c r="C43" i="4"/>
  <c r="B43" i="4"/>
  <c r="F42" i="4"/>
  <c r="D42" i="4"/>
  <c r="E42" i="4" s="1"/>
  <c r="E41" i="4"/>
  <c r="E40" i="4"/>
  <c r="D38" i="4"/>
  <c r="C38" i="4"/>
  <c r="B38" i="4"/>
  <c r="F37" i="4"/>
  <c r="E37" i="4" s="1"/>
  <c r="D37" i="4"/>
  <c r="E36" i="4"/>
  <c r="E34" i="4"/>
  <c r="C34" i="4"/>
  <c r="B34" i="4"/>
  <c r="E33" i="4"/>
  <c r="F32" i="4"/>
  <c r="E32" i="4" s="1"/>
  <c r="D32" i="4"/>
  <c r="C30" i="4"/>
  <c r="C44" i="4" s="1"/>
  <c r="B30" i="4"/>
  <c r="B44" i="4" s="1"/>
  <c r="E29" i="4"/>
  <c r="E28" i="4"/>
  <c r="E27" i="4"/>
  <c r="F26" i="4"/>
  <c r="E26" i="4" s="1"/>
  <c r="D26" i="4"/>
  <c r="D30" i="4" s="1"/>
  <c r="B22" i="4"/>
  <c r="B45" i="4" s="1"/>
  <c r="F21" i="4"/>
  <c r="D21" i="4"/>
  <c r="E21" i="4" s="1"/>
  <c r="D19" i="4"/>
  <c r="E19" i="4" s="1"/>
  <c r="F18" i="4"/>
  <c r="D18" i="4"/>
  <c r="E18" i="4" s="1"/>
  <c r="C18" i="4"/>
  <c r="B18" i="4"/>
  <c r="E17" i="4"/>
  <c r="E16" i="4"/>
  <c r="E15" i="4"/>
  <c r="D13" i="4"/>
  <c r="D22" i="4" s="1"/>
  <c r="C13" i="4"/>
  <c r="C22" i="4" s="1"/>
  <c r="B13" i="4"/>
  <c r="E12" i="4"/>
  <c r="E11" i="4"/>
  <c r="F10" i="4"/>
  <c r="F13" i="4" s="1"/>
  <c r="E10" i="4"/>
  <c r="D10" i="4"/>
  <c r="E9" i="4"/>
  <c r="J41" i="3"/>
  <c r="H41" i="3"/>
  <c r="I41" i="3" s="1"/>
  <c r="G41" i="3"/>
  <c r="F41" i="3"/>
  <c r="D41" i="3"/>
  <c r="C41" i="3"/>
  <c r="J40" i="3"/>
  <c r="H40" i="3"/>
  <c r="I40" i="3" s="1"/>
  <c r="G40" i="3"/>
  <c r="F40" i="3"/>
  <c r="D40" i="3"/>
  <c r="E40" i="3" s="1"/>
  <c r="C40" i="3"/>
  <c r="J39" i="3"/>
  <c r="H39" i="3"/>
  <c r="I39" i="3" s="1"/>
  <c r="G39" i="3"/>
  <c r="F39" i="3"/>
  <c r="D39" i="3"/>
  <c r="E39" i="3" s="1"/>
  <c r="C39" i="3"/>
  <c r="J38" i="3"/>
  <c r="H38" i="3"/>
  <c r="I38" i="3" s="1"/>
  <c r="G38" i="3"/>
  <c r="F38" i="3"/>
  <c r="D38" i="3"/>
  <c r="E38" i="3" s="1"/>
  <c r="C38" i="3"/>
  <c r="J37" i="3"/>
  <c r="H37" i="3"/>
  <c r="I37" i="3" s="1"/>
  <c r="G37" i="3"/>
  <c r="F37" i="3"/>
  <c r="D37" i="3"/>
  <c r="C37" i="3"/>
  <c r="J36" i="3"/>
  <c r="I36" i="3"/>
  <c r="H36" i="3"/>
  <c r="G36" i="3"/>
  <c r="F36" i="3"/>
  <c r="E36" i="3"/>
  <c r="D36" i="3"/>
  <c r="C36" i="3"/>
  <c r="J35" i="3"/>
  <c r="I35" i="3"/>
  <c r="H35" i="3"/>
  <c r="G35" i="3"/>
  <c r="F35" i="3"/>
  <c r="E35" i="3"/>
  <c r="D35" i="3"/>
  <c r="C35" i="3"/>
  <c r="J34" i="3"/>
  <c r="I34" i="3"/>
  <c r="H34" i="3"/>
  <c r="G34" i="3"/>
  <c r="F34" i="3"/>
  <c r="E34" i="3"/>
  <c r="D34" i="3"/>
  <c r="C34" i="3"/>
  <c r="J33" i="3"/>
  <c r="I33" i="3"/>
  <c r="H33" i="3"/>
  <c r="G33" i="3"/>
  <c r="F33" i="3"/>
  <c r="E33" i="3"/>
  <c r="D33" i="3"/>
  <c r="C33" i="3"/>
  <c r="J32" i="3"/>
  <c r="I32" i="3"/>
  <c r="H32" i="3"/>
  <c r="G32" i="3"/>
  <c r="F32" i="3"/>
  <c r="E32" i="3"/>
  <c r="D32" i="3"/>
  <c r="C32" i="3"/>
  <c r="J31" i="3"/>
  <c r="I31" i="3"/>
  <c r="H31" i="3"/>
  <c r="G31" i="3"/>
  <c r="F31" i="3"/>
  <c r="E31" i="3"/>
  <c r="D31" i="3"/>
  <c r="C31" i="3"/>
  <c r="J30" i="3"/>
  <c r="I30" i="3"/>
  <c r="H30" i="3"/>
  <c r="G30" i="3"/>
  <c r="F30" i="3"/>
  <c r="E30" i="3"/>
  <c r="D30" i="3"/>
  <c r="C30" i="3"/>
  <c r="J29" i="3"/>
  <c r="I29" i="3"/>
  <c r="H29" i="3"/>
  <c r="G29" i="3"/>
  <c r="F29" i="3"/>
  <c r="E29" i="3"/>
  <c r="D29" i="3"/>
  <c r="C29" i="3"/>
  <c r="J28" i="3"/>
  <c r="I28" i="3"/>
  <c r="H28" i="3"/>
  <c r="G28" i="3"/>
  <c r="F28" i="3"/>
  <c r="E28" i="3"/>
  <c r="D28" i="3"/>
  <c r="C28" i="3"/>
  <c r="J27" i="3"/>
  <c r="I27" i="3"/>
  <c r="H27" i="3"/>
  <c r="G27" i="3"/>
  <c r="F27" i="3"/>
  <c r="E27" i="3"/>
  <c r="D27" i="3"/>
  <c r="C27" i="3"/>
  <c r="J26" i="3"/>
  <c r="I26" i="3"/>
  <c r="H26" i="3"/>
  <c r="G26" i="3"/>
  <c r="F26" i="3"/>
  <c r="E26" i="3"/>
  <c r="D26" i="3"/>
  <c r="C26" i="3"/>
  <c r="J25" i="3"/>
  <c r="I25" i="3"/>
  <c r="H25" i="3"/>
  <c r="G25" i="3"/>
  <c r="F25" i="3"/>
  <c r="E25" i="3"/>
  <c r="D25" i="3"/>
  <c r="C25" i="3"/>
  <c r="J24" i="3"/>
  <c r="I24" i="3"/>
  <c r="H24" i="3"/>
  <c r="G24" i="3"/>
  <c r="F24" i="3"/>
  <c r="E24" i="3"/>
  <c r="D24" i="3"/>
  <c r="C24" i="3"/>
  <c r="J23" i="3"/>
  <c r="I23" i="3"/>
  <c r="H23" i="3"/>
  <c r="G23" i="3"/>
  <c r="F23" i="3"/>
  <c r="E23" i="3"/>
  <c r="D23" i="3"/>
  <c r="C23" i="3"/>
  <c r="J22" i="3"/>
  <c r="I22" i="3"/>
  <c r="H22" i="3"/>
  <c r="G22" i="3"/>
  <c r="F22" i="3"/>
  <c r="D22" i="3"/>
  <c r="C22" i="3"/>
  <c r="J21" i="3"/>
  <c r="H21" i="3"/>
  <c r="I21" i="3" s="1"/>
  <c r="G21" i="3"/>
  <c r="F21" i="3"/>
  <c r="C21" i="3"/>
  <c r="J20" i="3"/>
  <c r="H20" i="3"/>
  <c r="I20" i="3" s="1"/>
  <c r="G20" i="3"/>
  <c r="F20" i="3"/>
  <c r="D20" i="3"/>
  <c r="C20" i="3"/>
  <c r="J19" i="3"/>
  <c r="I19" i="3"/>
  <c r="H19" i="3"/>
  <c r="G19" i="3"/>
  <c r="F19" i="3"/>
  <c r="D19" i="3"/>
  <c r="C19" i="3"/>
  <c r="J18" i="3"/>
  <c r="H18" i="3"/>
  <c r="I18" i="3" s="1"/>
  <c r="G18" i="3"/>
  <c r="F18" i="3"/>
  <c r="D18" i="3"/>
  <c r="C18" i="3"/>
  <c r="J17" i="3"/>
  <c r="H17" i="3"/>
  <c r="I17" i="3" s="1"/>
  <c r="G17" i="3"/>
  <c r="F17" i="3"/>
  <c r="D17" i="3"/>
  <c r="E17" i="3" s="1"/>
  <c r="C17" i="3"/>
  <c r="J16" i="3"/>
  <c r="H16" i="3"/>
  <c r="I16" i="3" s="1"/>
  <c r="G16" i="3"/>
  <c r="F16" i="3"/>
  <c r="D16" i="3"/>
  <c r="E16" i="3" s="1"/>
  <c r="C16" i="3"/>
  <c r="C42" i="3" s="1"/>
  <c r="J15" i="3"/>
  <c r="H15" i="3"/>
  <c r="I15" i="3" s="1"/>
  <c r="G15" i="3"/>
  <c r="F15" i="3"/>
  <c r="D15" i="3"/>
  <c r="C15" i="3"/>
  <c r="J14" i="3"/>
  <c r="H14" i="3"/>
  <c r="I14" i="3" s="1"/>
  <c r="G14" i="3"/>
  <c r="F14" i="3"/>
  <c r="D14" i="3"/>
  <c r="E14" i="3" s="1"/>
  <c r="C14" i="3"/>
  <c r="J13" i="3"/>
  <c r="H13" i="3"/>
  <c r="I13" i="3" s="1"/>
  <c r="G13" i="3"/>
  <c r="F13" i="3"/>
  <c r="D13" i="3"/>
  <c r="E13" i="3" s="1"/>
  <c r="C13" i="3"/>
  <c r="J12" i="3"/>
  <c r="H12" i="3"/>
  <c r="I12" i="3" s="1"/>
  <c r="G12" i="3"/>
  <c r="F12" i="3"/>
  <c r="D12" i="3"/>
  <c r="C12" i="3"/>
  <c r="J11" i="3"/>
  <c r="I11" i="3"/>
  <c r="H11" i="3"/>
  <c r="G11" i="3"/>
  <c r="F11" i="3"/>
  <c r="E11" i="3"/>
  <c r="D11" i="3"/>
  <c r="C11" i="3"/>
  <c r="J10" i="3"/>
  <c r="I10" i="3"/>
  <c r="H10" i="3"/>
  <c r="G10" i="3"/>
  <c r="F10" i="3"/>
  <c r="E10" i="3"/>
  <c r="D10" i="3"/>
  <c r="C10" i="3"/>
  <c r="J9" i="3"/>
  <c r="J42" i="3" s="1"/>
  <c r="I9" i="3"/>
  <c r="H9" i="3"/>
  <c r="H42" i="3" s="1"/>
  <c r="I42" i="3" s="1"/>
  <c r="G9" i="3"/>
  <c r="G42" i="3" s="1"/>
  <c r="F9" i="3"/>
  <c r="F42" i="3" s="1"/>
  <c r="D9" i="3"/>
  <c r="D42" i="3" s="1"/>
  <c r="E42" i="3" s="1"/>
  <c r="C9" i="3"/>
  <c r="E13" i="4" l="1"/>
  <c r="F22" i="4"/>
  <c r="G21" i="4" s="1"/>
  <c r="F30" i="4"/>
  <c r="F38" i="4"/>
  <c r="D43" i="4"/>
  <c r="E43" i="4" s="1"/>
  <c r="E38" i="4" l="1"/>
  <c r="G13" i="4"/>
  <c r="E22" i="4"/>
  <c r="G19" i="4"/>
  <c r="G11" i="4"/>
  <c r="G17" i="4"/>
  <c r="G15" i="4"/>
  <c r="G12" i="4"/>
  <c r="G9" i="4"/>
  <c r="G22" i="4"/>
  <c r="G18" i="4"/>
  <c r="G16" i="4"/>
  <c r="D44" i="4"/>
  <c r="D45" i="4" s="1"/>
  <c r="G10" i="4"/>
  <c r="E30" i="4"/>
  <c r="F44" i="4"/>
  <c r="G41" i="4" l="1"/>
  <c r="G34" i="4"/>
  <c r="G33" i="4"/>
  <c r="G29" i="4"/>
  <c r="G27" i="4"/>
  <c r="G36" i="4"/>
  <c r="G28" i="4"/>
  <c r="E44" i="4"/>
  <c r="G40" i="4"/>
  <c r="G26" i="4"/>
  <c r="G32" i="4"/>
  <c r="G37" i="4"/>
  <c r="G42" i="4"/>
  <c r="G43" i="4"/>
  <c r="G30" i="4"/>
  <c r="G38" i="4"/>
</calcChain>
</file>

<file path=xl/sharedStrings.xml><?xml version="1.0" encoding="utf-8"?>
<sst xmlns="http://schemas.openxmlformats.org/spreadsheetml/2006/main" count="220" uniqueCount="97">
  <si>
    <t>התפלגות הכנסות/הוצאות לפי נושאים 2012-2014</t>
  </si>
  <si>
    <t>באלפי ₪</t>
  </si>
  <si>
    <t>הכנסות</t>
  </si>
  <si>
    <t>ביצוע</t>
  </si>
  <si>
    <t xml:space="preserve">תקציב </t>
  </si>
  <si>
    <t>אומדן ביצוע</t>
  </si>
  <si>
    <t>% שינוי</t>
  </si>
  <si>
    <t xml:space="preserve">הצעת תקציב </t>
  </si>
  <si>
    <t>אחוז</t>
  </si>
  <si>
    <t>4=5/3</t>
  </si>
  <si>
    <t>מהתקציב</t>
  </si>
  <si>
    <t>עצמיות</t>
  </si>
  <si>
    <t>ארנונה</t>
  </si>
  <si>
    <t>מים</t>
  </si>
  <si>
    <t>הנחות ארנונה</t>
  </si>
  <si>
    <t>יתר עצמיות</t>
  </si>
  <si>
    <t>סה"כ עצמיות</t>
  </si>
  <si>
    <t>מיועדות</t>
  </si>
  <si>
    <t>משרד החינוך</t>
  </si>
  <si>
    <t>משרד הרווחה</t>
  </si>
  <si>
    <t>ממשלתי אחר</t>
  </si>
  <si>
    <t>סה"כ מיועדות</t>
  </si>
  <si>
    <t>מענקים מיועדים</t>
  </si>
  <si>
    <t>מענק רזרבת שר</t>
  </si>
  <si>
    <t>תקבולים בלתי רגילים</t>
  </si>
  <si>
    <t xml:space="preserve">סה"כ הכנסות </t>
  </si>
  <si>
    <t>הוצאות</t>
  </si>
  <si>
    <t>מינהל כללי</t>
  </si>
  <si>
    <t>שכר כללי</t>
  </si>
  <si>
    <t>פעולות כלליות</t>
  </si>
  <si>
    <t>מפעל המים</t>
  </si>
  <si>
    <t>סה"כ הוצ' כלליות</t>
  </si>
  <si>
    <t>חינוך</t>
  </si>
  <si>
    <t>* שכר חינוך</t>
  </si>
  <si>
    <t>פעולות חינוך</t>
  </si>
  <si>
    <t>סה"כ חינוך</t>
  </si>
  <si>
    <t>רווחה</t>
  </si>
  <si>
    <t>שכר רווחה</t>
  </si>
  <si>
    <t>פעולות רווחה</t>
  </si>
  <si>
    <t>סה"כ רווחה</t>
  </si>
  <si>
    <t>פרעון מלוות אחרות</t>
  </si>
  <si>
    <t>הוצאות מימון</t>
  </si>
  <si>
    <t>הוצ' והעברות חד פעמיות</t>
  </si>
  <si>
    <t xml:space="preserve">סה"כ </t>
  </si>
  <si>
    <t>סה"כ הוצאות</t>
  </si>
  <si>
    <t>עודף/(גרעון)</t>
  </si>
  <si>
    <t xml:space="preserve">  שכר חינוך כולל שכר דרך המתנ"ס</t>
  </si>
  <si>
    <t>הצעת תקציב לשנת 2014</t>
  </si>
  <si>
    <t>ריכוז לפי מחלקות</t>
  </si>
  <si>
    <t>תקבולים</t>
  </si>
  <si>
    <t xml:space="preserve">                תשלומים</t>
  </si>
  <si>
    <t>מספר</t>
  </si>
  <si>
    <t>פרטים</t>
  </si>
  <si>
    <t>תקציב</t>
  </si>
  <si>
    <t xml:space="preserve"> אומדן ביצוע </t>
  </si>
  <si>
    <t>אחוז שינוי</t>
  </si>
  <si>
    <t>הצעת תקציב</t>
  </si>
  <si>
    <t>פעולה</t>
  </si>
  <si>
    <t>2013</t>
  </si>
  <si>
    <t>2014</t>
  </si>
  <si>
    <t>לשכת ראש המועצה</t>
  </si>
  <si>
    <t xml:space="preserve">בטחון </t>
  </si>
  <si>
    <t>ווטרינריה</t>
  </si>
  <si>
    <t>איגודים</t>
  </si>
  <si>
    <t>מזכירות ומנגנון</t>
  </si>
  <si>
    <t>מחלקת כספים</t>
  </si>
  <si>
    <t>רכש ומחסנים</t>
  </si>
  <si>
    <t>הנדסה</t>
  </si>
  <si>
    <t>ועדה מקומית לתכנון ובנייה</t>
  </si>
  <si>
    <t>אחזקה</t>
  </si>
  <si>
    <t xml:space="preserve"> </t>
  </si>
  <si>
    <t>אשפה</t>
  </si>
  <si>
    <t>גינון</t>
  </si>
  <si>
    <t>נקיון</t>
  </si>
  <si>
    <t>תברואה</t>
  </si>
  <si>
    <t>פיקוח עירוני</t>
  </si>
  <si>
    <t>רישוי עסקים</t>
  </si>
  <si>
    <t>מחלקת חינוך</t>
  </si>
  <si>
    <t>בית ספר יסודי</t>
  </si>
  <si>
    <t>גני ילדים</t>
  </si>
  <si>
    <t>בתי ספר תיכוניים</t>
  </si>
  <si>
    <t xml:space="preserve">הסעות תלמידים </t>
  </si>
  <si>
    <t>חינוך מיוחד</t>
  </si>
  <si>
    <t>ארועי העצמאות</t>
  </si>
  <si>
    <t>תרבות</t>
  </si>
  <si>
    <t>מתנ"ס</t>
  </si>
  <si>
    <t>דת</t>
  </si>
  <si>
    <t>שרותי רווחה קהילתיים</t>
  </si>
  <si>
    <t>פרעון מילוות</t>
  </si>
  <si>
    <t>ריבית ועמלות</t>
  </si>
  <si>
    <t>מים וביוב</t>
  </si>
  <si>
    <t>הכנסות/הוצאות לא מיועדות</t>
  </si>
  <si>
    <t>פנסיה ופיצויים</t>
  </si>
  <si>
    <t>סה"כ</t>
  </si>
  <si>
    <t>הצעת תקציב לשנת 2015</t>
  </si>
  <si>
    <t>2015</t>
  </si>
  <si>
    <t>התפלגות הכנסות/הוצאות לפי נושאים 2013-2015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</si>
</sst>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64" formatCode="#,##0;[Red]\(#,##0\)\ "/>
    <numFmt numFmtId="165" formatCode="#,##0;\(#,##0\)"/>
    <numFmt numFmtId="166" formatCode="_ * #,##0_ ;_ * \-#,##0_ ;_ * &quot;-&quot;??_ ;_ @_ "/>
    <numFmt numFmtId="167" formatCode="0.0%"/>
  </numFmts>
  <fonts count="88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0"/>
      <name val="Arial"/>
      <family val="2"/>
    </font>
    <font>
      <b/>
      <sz val="12"/>
      <name val="David"/>
      <charset val="177"/>
    </font>
    <font>
      <b/>
      <sz val="12"/>
      <name val="Arial"/>
      <family val="2"/>
    </font>
    <font>
      <sz val="11"/>
      <color indexed="8"/>
      <name val="Arial"/>
      <family val="2"/>
      <charset val="177"/>
    </font>
    <font>
      <b/>
      <u/>
      <sz val="16"/>
      <color indexed="18"/>
      <name val="David"/>
      <charset val="177"/>
    </font>
    <font>
      <b/>
      <u/>
      <sz val="18"/>
      <color indexed="18"/>
      <name val="David"/>
      <charset val="177"/>
    </font>
    <font>
      <b/>
      <sz val="14"/>
      <name val="Arial"/>
      <family val="2"/>
    </font>
    <font>
      <b/>
      <sz val="10"/>
      <color indexed="17"/>
      <name val="Arial"/>
      <family val="2"/>
    </font>
    <font>
      <sz val="14"/>
      <color indexed="17"/>
      <name val="Arial"/>
      <family val="2"/>
    </font>
    <font>
      <b/>
      <sz val="14"/>
      <color indexed="17"/>
      <name val="Arial"/>
      <family val="2"/>
    </font>
    <font>
      <b/>
      <sz val="14"/>
      <color indexed="30"/>
      <name val="Arial"/>
      <family val="2"/>
    </font>
    <font>
      <b/>
      <sz val="10"/>
      <name val="Arial"/>
      <family val="2"/>
    </font>
    <font>
      <b/>
      <u/>
      <sz val="16"/>
      <color indexed="17"/>
      <name val="David"/>
      <charset val="177"/>
    </font>
    <font>
      <b/>
      <u/>
      <sz val="16"/>
      <color indexed="36"/>
      <name val="David"/>
      <charset val="177"/>
    </font>
    <font>
      <b/>
      <u/>
      <sz val="16"/>
      <name val="David"/>
      <charset val="177"/>
    </font>
    <font>
      <b/>
      <u/>
      <sz val="14"/>
      <color indexed="17"/>
      <name val="David"/>
      <charset val="177"/>
    </font>
    <font>
      <b/>
      <u/>
      <sz val="14"/>
      <color indexed="36"/>
      <name val="David"/>
      <charset val="177"/>
    </font>
    <font>
      <b/>
      <sz val="12"/>
      <color indexed="48"/>
      <name val="David"/>
      <charset val="177"/>
    </font>
    <font>
      <b/>
      <sz val="12"/>
      <color indexed="17"/>
      <name val="David"/>
      <charset val="177"/>
    </font>
    <font>
      <b/>
      <sz val="12"/>
      <color indexed="36"/>
      <name val="David"/>
      <charset val="177"/>
    </font>
    <font>
      <b/>
      <sz val="11"/>
      <color indexed="57"/>
      <name val="Arial"/>
      <family val="2"/>
    </font>
    <font>
      <b/>
      <u/>
      <sz val="12"/>
      <name val="David"/>
      <charset val="177"/>
    </font>
    <font>
      <sz val="12"/>
      <name val="David"/>
      <charset val="177"/>
    </font>
    <font>
      <b/>
      <sz val="11"/>
      <color indexed="17"/>
      <name val="Arial"/>
      <family val="2"/>
    </font>
    <font>
      <b/>
      <sz val="11"/>
      <color indexed="36"/>
      <name val="Arial"/>
      <family val="2"/>
    </font>
    <font>
      <b/>
      <sz val="11"/>
      <name val="Arial"/>
      <family val="2"/>
    </font>
    <font>
      <b/>
      <sz val="12"/>
      <color indexed="12"/>
      <name val="David"/>
      <charset val="177"/>
    </font>
    <font>
      <b/>
      <sz val="12"/>
      <color indexed="17"/>
      <name val="Arial"/>
      <family val="2"/>
    </font>
    <font>
      <b/>
      <sz val="12"/>
      <color indexed="36"/>
      <name val="Arial"/>
      <family val="2"/>
    </font>
    <font>
      <b/>
      <sz val="10"/>
      <color indexed="36"/>
      <name val="Arial"/>
      <family val="2"/>
    </font>
    <font>
      <b/>
      <sz val="10"/>
      <color indexed="17"/>
      <name val="Arial"/>
      <family val="2"/>
      <charset val="177"/>
    </font>
    <font>
      <sz val="10"/>
      <color theme="1"/>
      <name val="Arial"/>
      <family val="2"/>
    </font>
    <font>
      <b/>
      <sz val="12"/>
      <color indexed="57"/>
      <name val="David"/>
      <charset val="177"/>
    </font>
    <font>
      <b/>
      <sz val="11"/>
      <color indexed="57"/>
      <name val="Arial"/>
      <family val="2"/>
      <charset val="177"/>
    </font>
    <font>
      <b/>
      <sz val="12"/>
      <color indexed="48"/>
      <name val="Arial"/>
      <family val="2"/>
    </font>
    <font>
      <b/>
      <sz val="12"/>
      <color indexed="48"/>
      <name val="Arial"/>
      <family val="2"/>
      <scheme val="minor"/>
    </font>
    <font>
      <b/>
      <sz val="12"/>
      <color indexed="17"/>
      <name val="Arial"/>
      <family val="2"/>
      <scheme val="minor"/>
    </font>
    <font>
      <b/>
      <sz val="12"/>
      <color indexed="36"/>
      <name val="Arial"/>
      <family val="2"/>
      <scheme val="minor"/>
    </font>
    <font>
      <b/>
      <sz val="11"/>
      <color indexed="57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rgb="FF00B050"/>
      <name val="David"/>
      <charset val="177"/>
    </font>
    <font>
      <b/>
      <sz val="11"/>
      <color rgb="FF00B050"/>
      <name val="Arial"/>
      <family val="2"/>
      <charset val="177"/>
      <scheme val="minor"/>
    </font>
    <font>
      <b/>
      <u/>
      <sz val="16"/>
      <color rgb="FF7030A0"/>
      <name val="David"/>
      <charset val="177"/>
    </font>
    <font>
      <b/>
      <u/>
      <sz val="14"/>
      <color rgb="FF7030A0"/>
      <name val="David"/>
      <charset val="177"/>
    </font>
    <font>
      <b/>
      <sz val="12"/>
      <color rgb="FF7030A0"/>
      <name val="David"/>
      <charset val="177"/>
    </font>
    <font>
      <b/>
      <sz val="11"/>
      <color rgb="FF7030A0"/>
      <name val="Arial"/>
      <family val="2"/>
    </font>
    <font>
      <b/>
      <sz val="12"/>
      <color rgb="FF7030A0"/>
      <name val="Arial"/>
      <family val="2"/>
      <scheme val="minor"/>
    </font>
    <font>
      <b/>
      <sz val="12"/>
      <color rgb="FF7030A0"/>
      <name val="Arial"/>
      <family val="2"/>
    </font>
    <font>
      <b/>
      <sz val="10"/>
      <color rgb="FF7030A0"/>
      <name val="Arial"/>
      <family val="2"/>
      <charset val="177"/>
    </font>
    <font>
      <sz val="11"/>
      <color rgb="FF7030A0"/>
      <name val="Arial"/>
      <family val="2"/>
      <charset val="177"/>
      <scheme val="minor"/>
    </font>
    <font>
      <b/>
      <u/>
      <sz val="18"/>
      <color indexed="18"/>
      <name val="David"/>
      <family val="2"/>
      <charset val="177"/>
    </font>
    <font>
      <b/>
      <u/>
      <sz val="22"/>
      <color indexed="18"/>
      <name val="David"/>
      <family val="2"/>
      <charset val="177"/>
    </font>
    <font>
      <b/>
      <u/>
      <sz val="16"/>
      <color indexed="18"/>
      <name val="David"/>
      <family val="2"/>
      <charset val="177"/>
    </font>
    <font>
      <b/>
      <u/>
      <sz val="16"/>
      <color indexed="30"/>
      <name val="David"/>
      <family val="2"/>
      <charset val="177"/>
    </font>
    <font>
      <b/>
      <sz val="16"/>
      <color indexed="30"/>
      <name val="Arial"/>
      <family val="2"/>
    </font>
    <font>
      <b/>
      <sz val="16"/>
      <name val="David"/>
      <family val="2"/>
      <charset val="177"/>
    </font>
    <font>
      <b/>
      <sz val="16"/>
      <color indexed="17"/>
      <name val="Arial"/>
      <family val="2"/>
    </font>
    <font>
      <sz val="16"/>
      <color indexed="17"/>
      <name val="Arial"/>
      <family val="2"/>
    </font>
    <font>
      <b/>
      <sz val="16"/>
      <name val="Arial"/>
      <family val="2"/>
    </font>
    <font>
      <sz val="16"/>
      <color indexed="30"/>
      <name val="Arial"/>
      <family val="2"/>
    </font>
    <font>
      <b/>
      <sz val="16"/>
      <color indexed="17"/>
      <name val="David"/>
      <family val="2"/>
      <charset val="177"/>
    </font>
    <font>
      <b/>
      <sz val="16"/>
      <color indexed="30"/>
      <name val="David"/>
      <family val="2"/>
      <charset val="177"/>
    </font>
    <font>
      <b/>
      <u/>
      <sz val="14"/>
      <color indexed="18"/>
      <name val="David"/>
      <family val="2"/>
      <charset val="177"/>
    </font>
    <font>
      <b/>
      <u/>
      <sz val="14"/>
      <color indexed="30"/>
      <name val="David"/>
      <family val="2"/>
      <charset val="177"/>
    </font>
    <font>
      <sz val="14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sz val="14"/>
      <color indexed="30"/>
      <name val="Arial"/>
      <family val="2"/>
    </font>
    <font>
      <b/>
      <sz val="14"/>
      <color indexed="17"/>
      <name val="David"/>
      <family val="2"/>
      <charset val="177"/>
    </font>
    <font>
      <b/>
      <sz val="14"/>
      <color indexed="30"/>
      <name val="David"/>
      <family val="2"/>
      <charset val="177"/>
    </font>
    <font>
      <b/>
      <u/>
      <sz val="16"/>
      <color rgb="FF7030A0"/>
      <name val="David"/>
      <family val="2"/>
      <charset val="177"/>
    </font>
    <font>
      <b/>
      <u/>
      <sz val="16"/>
      <color indexed="36"/>
      <name val="David"/>
      <family val="2"/>
      <charset val="177"/>
    </font>
    <font>
      <b/>
      <u/>
      <sz val="16"/>
      <name val="David"/>
      <family val="2"/>
      <charset val="177"/>
    </font>
    <font>
      <b/>
      <u/>
      <sz val="16"/>
      <color indexed="17"/>
      <name val="David"/>
      <family val="2"/>
      <charset val="177"/>
    </font>
    <font>
      <b/>
      <u/>
      <sz val="14"/>
      <color rgb="FF7030A0"/>
      <name val="David"/>
      <family val="2"/>
      <charset val="177"/>
    </font>
    <font>
      <b/>
      <u/>
      <sz val="14"/>
      <color indexed="36"/>
      <name val="David"/>
      <family val="2"/>
      <charset val="177"/>
    </font>
    <font>
      <b/>
      <u/>
      <sz val="14"/>
      <color indexed="17"/>
      <name val="David"/>
      <family val="2"/>
      <charset val="177"/>
    </font>
    <font>
      <b/>
      <sz val="12"/>
      <name val="David"/>
      <family val="2"/>
      <charset val="177"/>
    </font>
    <font>
      <b/>
      <sz val="12"/>
      <color indexed="48"/>
      <name val="David"/>
      <family val="2"/>
      <charset val="177"/>
    </font>
    <font>
      <b/>
      <sz val="12"/>
      <color rgb="FF7030A0"/>
      <name val="David"/>
      <family val="2"/>
      <charset val="177"/>
    </font>
    <font>
      <b/>
      <sz val="12"/>
      <color indexed="36"/>
      <name val="David"/>
      <family val="2"/>
      <charset val="177"/>
    </font>
    <font>
      <b/>
      <sz val="12"/>
      <color rgb="FF00B050"/>
      <name val="David"/>
      <family val="2"/>
      <charset val="177"/>
    </font>
    <font>
      <b/>
      <sz val="12"/>
      <color indexed="17"/>
      <name val="David"/>
      <family val="2"/>
      <charset val="177"/>
    </font>
    <font>
      <b/>
      <sz val="12"/>
      <color indexed="57"/>
      <name val="David"/>
      <family val="2"/>
      <charset val="177"/>
    </font>
    <font>
      <b/>
      <u/>
      <sz val="12"/>
      <name val="David"/>
      <family val="2"/>
      <charset val="177"/>
    </font>
    <font>
      <sz val="12"/>
      <name val="David"/>
      <family val="2"/>
      <charset val="177"/>
    </font>
    <font>
      <b/>
      <sz val="12"/>
      <color indexed="12"/>
      <name val="David"/>
      <family val="2"/>
      <charset val="177"/>
    </font>
  </fonts>
  <fills count="4">
    <fill>
      <patternFill patternType="none"/>
    </fill>
    <fill>
      <patternFill patternType="gray125"/>
    </fill>
    <fill>
      <patternFill patternType="solid">
        <fgColor indexed="28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2" borderId="1">
      <protection locked="0"/>
    </xf>
    <xf numFmtId="3" fontId="2" fillId="0" borderId="2" applyBorder="0">
      <alignment horizontal="right"/>
    </xf>
    <xf numFmtId="3" fontId="2" fillId="0" borderId="2">
      <alignment horizontal="right"/>
    </xf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</cellStyleXfs>
  <cellXfs count="464">
    <xf numFmtId="0" fontId="0" fillId="0" borderId="0" xfId="0"/>
    <xf numFmtId="0" fontId="0" fillId="0" borderId="0" xfId="0"/>
    <xf numFmtId="3" fontId="3" fillId="0" borderId="0" xfId="0" applyNumberFormat="1" applyFont="1" applyBorder="1" applyAlignment="1">
      <alignment horizontal="right"/>
    </xf>
    <xf numFmtId="3" fontId="6" fillId="0" borderId="0" xfId="5" applyFont="1" applyBorder="1" applyAlignment="1">
      <alignment horizontal="center" readingOrder="2"/>
    </xf>
    <xf numFmtId="3" fontId="14" fillId="0" borderId="0" xfId="5" applyFont="1" applyBorder="1" applyAlignment="1">
      <alignment horizontal="center" readingOrder="2"/>
    </xf>
    <xf numFmtId="3" fontId="15" fillId="0" borderId="0" xfId="5" applyFont="1" applyBorder="1" applyAlignment="1">
      <alignment horizontal="center" readingOrder="2"/>
    </xf>
    <xf numFmtId="167" fontId="16" fillId="0" borderId="0" xfId="5" applyNumberFormat="1" applyFont="1" applyBorder="1" applyAlignment="1">
      <alignment horizontal="center" readingOrder="2"/>
    </xf>
    <xf numFmtId="0" fontId="6" fillId="0" borderId="0" xfId="8" applyFont="1" applyBorder="1"/>
    <xf numFmtId="0" fontId="17" fillId="0" borderId="0" xfId="8" applyFont="1" applyBorder="1" applyAlignment="1"/>
    <xf numFmtId="0" fontId="18" fillId="0" borderId="0" xfId="8" applyFont="1" applyBorder="1" applyAlignment="1"/>
    <xf numFmtId="167" fontId="13" fillId="0" borderId="0" xfId="0" applyNumberFormat="1" applyFont="1" applyBorder="1" applyAlignment="1">
      <alignment horizontal="right"/>
    </xf>
    <xf numFmtId="9" fontId="3" fillId="0" borderId="36" xfId="6" applyFont="1" applyBorder="1" applyAlignment="1"/>
    <xf numFmtId="167" fontId="20" fillId="0" borderId="11" xfId="0" applyNumberFormat="1" applyFont="1" applyBorder="1" applyAlignment="1">
      <alignment horizontal="center"/>
    </xf>
    <xf numFmtId="9" fontId="3" fillId="0" borderId="37" xfId="6" applyFont="1" applyBorder="1" applyAlignment="1"/>
    <xf numFmtId="0" fontId="20" fillId="0" borderId="13" xfId="6" applyNumberFormat="1" applyFont="1" applyBorder="1" applyAlignment="1">
      <alignment horizontal="center"/>
    </xf>
    <xf numFmtId="1" fontId="3" fillId="0" borderId="42" xfId="6" applyNumberFormat="1" applyFont="1" applyBorder="1" applyAlignment="1">
      <alignment horizontal="center"/>
    </xf>
    <xf numFmtId="1" fontId="3" fillId="0" borderId="8" xfId="6" applyNumberFormat="1" applyFont="1" applyBorder="1" applyAlignment="1">
      <alignment horizontal="center"/>
    </xf>
    <xf numFmtId="0" fontId="20" fillId="0" borderId="9" xfId="8" applyFont="1" applyBorder="1" applyAlignment="1">
      <alignment horizontal="center"/>
    </xf>
    <xf numFmtId="1" fontId="23" fillId="0" borderId="30" xfId="6" applyNumberFormat="1" applyFont="1" applyBorder="1" applyAlignment="1">
      <alignment horizontal="right"/>
    </xf>
    <xf numFmtId="167" fontId="3" fillId="0" borderId="11" xfId="0" applyNumberFormat="1" applyFont="1" applyBorder="1" applyAlignment="1">
      <alignment horizontal="center"/>
    </xf>
    <xf numFmtId="0" fontId="20" fillId="0" borderId="11" xfId="8" applyFont="1" applyBorder="1" applyAlignment="1">
      <alignment horizontal="center"/>
    </xf>
    <xf numFmtId="0" fontId="24" fillId="0" borderId="30" xfId="8" applyFont="1" applyBorder="1"/>
    <xf numFmtId="9" fontId="27" fillId="0" borderId="12" xfId="6" applyFont="1" applyBorder="1" applyAlignment="1"/>
    <xf numFmtId="3" fontId="24" fillId="0" borderId="30" xfId="0" applyNumberFormat="1" applyFont="1" applyBorder="1" applyAlignment="1">
      <alignment horizontal="right"/>
    </xf>
    <xf numFmtId="9" fontId="27" fillId="0" borderId="13" xfId="6" applyFont="1" applyBorder="1" applyAlignment="1"/>
    <xf numFmtId="0" fontId="3" fillId="0" borderId="9" xfId="8" applyFont="1" applyBorder="1"/>
    <xf numFmtId="0" fontId="28" fillId="0" borderId="9" xfId="8" applyFont="1" applyBorder="1"/>
    <xf numFmtId="166" fontId="25" fillId="0" borderId="9" xfId="1" applyNumberFormat="1" applyFont="1" applyBorder="1" applyAlignment="1"/>
    <xf numFmtId="9" fontId="27" fillId="0" borderId="9" xfId="6" applyFont="1" applyBorder="1" applyAlignment="1"/>
    <xf numFmtId="10" fontId="22" fillId="0" borderId="9" xfId="0" applyNumberFormat="1" applyFont="1" applyBorder="1"/>
    <xf numFmtId="0" fontId="23" fillId="0" borderId="30" xfId="8" applyFont="1" applyBorder="1"/>
    <xf numFmtId="9" fontId="27" fillId="0" borderId="11" xfId="6" applyFont="1" applyBorder="1" applyAlignment="1"/>
    <xf numFmtId="166" fontId="25" fillId="0" borderId="11" xfId="1" applyNumberFormat="1" applyFont="1" applyBorder="1"/>
    <xf numFmtId="0" fontId="19" fillId="0" borderId="9" xfId="8" applyFont="1" applyBorder="1"/>
    <xf numFmtId="166" fontId="25" fillId="0" borderId="9" xfId="1" applyNumberFormat="1" applyFont="1" applyBorder="1"/>
    <xf numFmtId="10" fontId="22" fillId="0" borderId="11" xfId="0" applyNumberFormat="1" applyFont="1" applyBorder="1"/>
    <xf numFmtId="10" fontId="22" fillId="0" borderId="12" xfId="0" applyNumberFormat="1" applyFont="1" applyBorder="1"/>
    <xf numFmtId="10" fontId="22" fillId="0" borderId="13" xfId="0" applyNumberFormat="1" applyFont="1" applyBorder="1"/>
    <xf numFmtId="0" fontId="3" fillId="0" borderId="0" xfId="8" applyFont="1" applyBorder="1"/>
    <xf numFmtId="166" fontId="25" fillId="0" borderId="0" xfId="1" applyNumberFormat="1" applyFont="1" applyBorder="1"/>
    <xf numFmtId="9" fontId="27" fillId="0" borderId="35" xfId="6" applyFont="1" applyBorder="1" applyAlignment="1"/>
    <xf numFmtId="0" fontId="20" fillId="0" borderId="0" xfId="8" applyFont="1" applyBorder="1"/>
    <xf numFmtId="1" fontId="23" fillId="0" borderId="23" xfId="6" applyNumberFormat="1" applyFont="1" applyFill="1" applyBorder="1" applyAlignment="1">
      <alignment horizontal="right"/>
    </xf>
    <xf numFmtId="0" fontId="20" fillId="0" borderId="11" xfId="8" applyFont="1" applyFill="1" applyBorder="1" applyAlignment="1">
      <alignment horizontal="center"/>
    </xf>
    <xf numFmtId="0" fontId="24" fillId="0" borderId="43" xfId="8" applyFont="1" applyBorder="1"/>
    <xf numFmtId="3" fontId="24" fillId="0" borderId="43" xfId="0" applyNumberFormat="1" applyFont="1" applyBorder="1" applyAlignment="1">
      <alignment horizontal="right"/>
    </xf>
    <xf numFmtId="0" fontId="24" fillId="0" borderId="37" xfId="8" applyFont="1" applyBorder="1"/>
    <xf numFmtId="166" fontId="25" fillId="0" borderId="13" xfId="1" applyNumberFormat="1" applyFont="1" applyBorder="1" applyAlignment="1">
      <alignment horizontal="center"/>
    </xf>
    <xf numFmtId="166" fontId="25" fillId="0" borderId="9" xfId="1" applyNumberFormat="1" applyFont="1" applyBorder="1" applyAlignment="1">
      <alignment horizontal="center"/>
    </xf>
    <xf numFmtId="1" fontId="23" fillId="0" borderId="35" xfId="6" applyNumberFormat="1" applyFont="1" applyFill="1" applyBorder="1" applyAlignment="1">
      <alignment horizontal="right"/>
    </xf>
    <xf numFmtId="1" fontId="23" fillId="0" borderId="0" xfId="6" applyNumberFormat="1" applyFont="1" applyFill="1" applyBorder="1" applyAlignment="1">
      <alignment horizontal="right"/>
    </xf>
    <xf numFmtId="0" fontId="20" fillId="0" borderId="0" xfId="8" applyFont="1" applyFill="1" applyBorder="1" applyAlignment="1">
      <alignment horizontal="center"/>
    </xf>
    <xf numFmtId="0" fontId="24" fillId="0" borderId="11" xfId="8" applyFont="1" applyBorder="1"/>
    <xf numFmtId="166" fontId="25" fillId="0" borderId="11" xfId="1" applyNumberFormat="1" applyFont="1" applyBorder="1" applyAlignment="1">
      <alignment horizontal="center"/>
    </xf>
    <xf numFmtId="0" fontId="24" fillId="0" borderId="13" xfId="8" applyFont="1" applyBorder="1"/>
    <xf numFmtId="0" fontId="3" fillId="0" borderId="37" xfId="8" applyFont="1" applyBorder="1"/>
    <xf numFmtId="0" fontId="19" fillId="0" borderId="27" xfId="8" applyFont="1" applyBorder="1"/>
    <xf numFmtId="0" fontId="24" fillId="0" borderId="12" xfId="8" applyFont="1" applyBorder="1"/>
    <xf numFmtId="166" fontId="29" fillId="0" borderId="9" xfId="1" applyNumberFormat="1" applyFont="1" applyBorder="1" applyAlignment="1">
      <alignment horizontal="fill"/>
    </xf>
    <xf numFmtId="3" fontId="3" fillId="0" borderId="9" xfId="0" applyNumberFormat="1" applyFont="1" applyBorder="1" applyAlignment="1">
      <alignment horizontal="right"/>
    </xf>
    <xf numFmtId="164" fontId="31" fillId="0" borderId="9" xfId="5" applyNumberFormat="1" applyFont="1" applyBorder="1" applyAlignment="1" applyProtection="1">
      <alignment horizontal="right"/>
      <protection locked="0"/>
    </xf>
    <xf numFmtId="164" fontId="9" fillId="0" borderId="9" xfId="5" applyNumberFormat="1" applyFont="1" applyBorder="1" applyAlignment="1" applyProtection="1">
      <alignment horizontal="right"/>
      <protection locked="0"/>
    </xf>
    <xf numFmtId="164" fontId="32" fillId="0" borderId="0" xfId="5" applyNumberFormat="1" applyFont="1" applyBorder="1" applyAlignment="1" applyProtection="1">
      <alignment horizontal="right"/>
      <protection locked="0"/>
    </xf>
    <xf numFmtId="164" fontId="33" fillId="0" borderId="0" xfId="5" applyNumberFormat="1" applyFont="1" applyBorder="1" applyAlignment="1" applyProtection="1">
      <alignment horizontal="center"/>
      <protection locked="0"/>
    </xf>
    <xf numFmtId="167" fontId="4" fillId="0" borderId="0" xfId="6" applyNumberFormat="1" applyFont="1" applyBorder="1"/>
    <xf numFmtId="9" fontId="19" fillId="0" borderId="40" xfId="6" applyFont="1" applyBorder="1" applyAlignment="1">
      <alignment horizontal="center"/>
    </xf>
    <xf numFmtId="0" fontId="19" fillId="0" borderId="41" xfId="6" applyNumberFormat="1" applyFont="1" applyBorder="1" applyAlignment="1">
      <alignment horizontal="center"/>
    </xf>
    <xf numFmtId="0" fontId="34" fillId="0" borderId="11" xfId="0" applyFont="1" applyBorder="1" applyAlignment="1">
      <alignment horizontal="center"/>
    </xf>
    <xf numFmtId="0" fontId="34" fillId="0" borderId="13" xfId="0" applyFont="1" applyBorder="1" applyAlignment="1">
      <alignment horizontal="center"/>
    </xf>
    <xf numFmtId="0" fontId="1" fillId="0" borderId="11" xfId="0" applyFont="1" applyBorder="1"/>
    <xf numFmtId="166" fontId="22" fillId="0" borderId="12" xfId="8" applyNumberFormat="1" applyFont="1" applyBorder="1" applyAlignment="1"/>
    <xf numFmtId="10" fontId="35" fillId="0" borderId="12" xfId="0" applyNumberFormat="1" applyFont="1" applyBorder="1"/>
    <xf numFmtId="166" fontId="22" fillId="0" borderId="13" xfId="8" applyNumberFormat="1" applyFont="1" applyBorder="1" applyAlignment="1"/>
    <xf numFmtId="166" fontId="22" fillId="0" borderId="12" xfId="1" applyNumberFormat="1" applyFont="1" applyBorder="1"/>
    <xf numFmtId="166" fontId="22" fillId="0" borderId="13" xfId="1" applyNumberFormat="1" applyFont="1" applyBorder="1"/>
    <xf numFmtId="166" fontId="22" fillId="0" borderId="11" xfId="1" applyNumberFormat="1" applyFont="1" applyBorder="1"/>
    <xf numFmtId="166" fontId="26" fillId="3" borderId="12" xfId="1" applyNumberFormat="1" applyFont="1" applyFill="1" applyBorder="1" applyAlignment="1">
      <alignment horizontal="center"/>
    </xf>
    <xf numFmtId="166" fontId="26" fillId="3" borderId="13" xfId="1" applyNumberFormat="1" applyFont="1" applyFill="1" applyBorder="1" applyAlignment="1">
      <alignment horizontal="center"/>
    </xf>
    <xf numFmtId="166" fontId="26" fillId="3" borderId="11" xfId="1" applyNumberFormat="1" applyFont="1" applyFill="1" applyBorder="1" applyAlignment="1">
      <alignment horizontal="fill"/>
    </xf>
    <xf numFmtId="166" fontId="26" fillId="3" borderId="13" xfId="1" applyNumberFormat="1" applyFont="1" applyFill="1" applyBorder="1" applyAlignment="1">
      <alignment horizontal="fill"/>
    </xf>
    <xf numFmtId="166" fontId="26" fillId="3" borderId="9" xfId="1" applyNumberFormat="1" applyFont="1" applyFill="1" applyBorder="1" applyAlignment="1">
      <alignment horizontal="center"/>
    </xf>
    <xf numFmtId="0" fontId="21" fillId="3" borderId="0" xfId="8" applyFont="1" applyFill="1" applyBorder="1" applyAlignment="1">
      <alignment horizontal="center"/>
    </xf>
    <xf numFmtId="166" fontId="26" fillId="3" borderId="11" xfId="1" applyNumberFormat="1" applyFont="1" applyFill="1" applyBorder="1" applyAlignment="1">
      <alignment horizontal="center"/>
    </xf>
    <xf numFmtId="0" fontId="21" fillId="3" borderId="11" xfId="8" applyFont="1" applyFill="1" applyBorder="1" applyAlignment="1">
      <alignment horizontal="center"/>
    </xf>
    <xf numFmtId="166" fontId="26" fillId="3" borderId="0" xfId="1" applyNumberFormat="1" applyFont="1" applyFill="1" applyBorder="1"/>
    <xf numFmtId="0" fontId="21" fillId="3" borderId="0" xfId="8" applyFont="1" applyFill="1" applyBorder="1"/>
    <xf numFmtId="166" fontId="30" fillId="3" borderId="9" xfId="1" applyNumberFormat="1" applyFont="1" applyFill="1" applyBorder="1" applyAlignment="1">
      <alignment horizontal="fill"/>
    </xf>
    <xf numFmtId="164" fontId="31" fillId="3" borderId="9" xfId="5" applyNumberFormat="1" applyFont="1" applyFill="1" applyBorder="1" applyAlignment="1" applyProtection="1">
      <alignment horizontal="right"/>
      <protection locked="0"/>
    </xf>
    <xf numFmtId="166" fontId="26" fillId="3" borderId="35" xfId="8" applyNumberFormat="1" applyFont="1" applyFill="1" applyBorder="1" applyAlignment="1"/>
    <xf numFmtId="0" fontId="21" fillId="3" borderId="32" xfId="8" applyFont="1" applyFill="1" applyBorder="1" applyAlignment="1">
      <alignment horizontal="center"/>
    </xf>
    <xf numFmtId="0" fontId="21" fillId="3" borderId="34" xfId="8" applyNumberFormat="1" applyFont="1" applyFill="1" applyBorder="1" applyAlignment="1">
      <alignment horizontal="center"/>
    </xf>
    <xf numFmtId="0" fontId="21" fillId="3" borderId="6" xfId="8" applyFont="1" applyFill="1" applyBorder="1" applyAlignment="1">
      <alignment horizontal="center"/>
    </xf>
    <xf numFmtId="0" fontId="21" fillId="3" borderId="35" xfId="8" applyFont="1" applyFill="1" applyBorder="1" applyAlignment="1">
      <alignment horizontal="center"/>
    </xf>
    <xf numFmtId="166" fontId="26" fillId="3" borderId="35" xfId="1" applyNumberFormat="1" applyFont="1" applyFill="1" applyBorder="1"/>
    <xf numFmtId="166" fontId="26" fillId="3" borderId="9" xfId="1" applyNumberFormat="1" applyFont="1" applyFill="1" applyBorder="1"/>
    <xf numFmtId="166" fontId="26" fillId="3" borderId="9" xfId="1" applyNumberFormat="1" applyFont="1" applyFill="1" applyBorder="1" applyAlignment="1"/>
    <xf numFmtId="166" fontId="20" fillId="0" borderId="9" xfId="1" applyNumberFormat="1" applyFont="1" applyBorder="1" applyAlignment="1">
      <alignment horizontal="fill"/>
    </xf>
    <xf numFmtId="0" fontId="36" fillId="0" borderId="9" xfId="8" applyFont="1" applyBorder="1"/>
    <xf numFmtId="166" fontId="21" fillId="3" borderId="9" xfId="1" applyNumberFormat="1" applyFont="1" applyFill="1" applyBorder="1" applyAlignment="1">
      <alignment horizontal="fill"/>
    </xf>
    <xf numFmtId="0" fontId="1" fillId="0" borderId="9" xfId="0" applyFont="1" applyBorder="1"/>
    <xf numFmtId="166" fontId="1" fillId="0" borderId="11" xfId="0" applyNumberFormat="1" applyFont="1" applyBorder="1"/>
    <xf numFmtId="10" fontId="35" fillId="0" borderId="11" xfId="0" applyNumberFormat="1" applyFont="1" applyBorder="1"/>
    <xf numFmtId="10" fontId="35" fillId="0" borderId="13" xfId="0" applyNumberFormat="1" applyFont="1" applyBorder="1"/>
    <xf numFmtId="0" fontId="37" fillId="0" borderId="9" xfId="8" applyFont="1" applyBorder="1"/>
    <xf numFmtId="166" fontId="38" fillId="0" borderId="9" xfId="1" applyNumberFormat="1" applyFont="1" applyBorder="1"/>
    <xf numFmtId="166" fontId="39" fillId="3" borderId="9" xfId="1" applyNumberFormat="1" applyFont="1" applyFill="1" applyBorder="1"/>
    <xf numFmtId="0" fontId="28" fillId="0" borderId="30" xfId="8" applyFont="1" applyBorder="1"/>
    <xf numFmtId="3" fontId="28" fillId="0" borderId="30" xfId="0" applyNumberFormat="1" applyFont="1" applyBorder="1" applyAlignment="1">
      <alignment horizontal="right"/>
    </xf>
    <xf numFmtId="0" fontId="19" fillId="0" borderId="30" xfId="8" applyFont="1" applyBorder="1"/>
    <xf numFmtId="0" fontId="19" fillId="0" borderId="24" xfId="8" applyFont="1" applyBorder="1"/>
    <xf numFmtId="3" fontId="19" fillId="0" borderId="24" xfId="0" applyNumberFormat="1" applyFont="1" applyBorder="1" applyAlignment="1">
      <alignment horizontal="right"/>
    </xf>
    <xf numFmtId="0" fontId="19" fillId="0" borderId="38" xfId="8" applyFont="1" applyBorder="1"/>
    <xf numFmtId="0" fontId="19" fillId="0" borderId="0" xfId="8" applyFont="1" applyBorder="1"/>
    <xf numFmtId="0" fontId="19" fillId="0" borderId="11" xfId="8" applyFont="1" applyBorder="1"/>
    <xf numFmtId="0" fontId="19" fillId="0" borderId="13" xfId="8" applyFont="1" applyBorder="1"/>
    <xf numFmtId="0" fontId="3" fillId="0" borderId="11" xfId="8" applyFont="1" applyBorder="1"/>
    <xf numFmtId="0" fontId="19" fillId="0" borderId="12" xfId="8" applyFont="1" applyBorder="1"/>
    <xf numFmtId="166" fontId="22" fillId="0" borderId="12" xfId="1" applyNumberFormat="1" applyFont="1" applyBorder="1" applyAlignment="1">
      <alignment horizontal="center"/>
    </xf>
    <xf numFmtId="166" fontId="22" fillId="0" borderId="13" xfId="1" applyNumberFormat="1" applyFont="1" applyBorder="1" applyAlignment="1">
      <alignment horizontal="center"/>
    </xf>
    <xf numFmtId="166" fontId="22" fillId="0" borderId="11" xfId="1" applyNumberFormat="1" applyFont="1" applyBorder="1" applyAlignment="1">
      <alignment horizontal="fill"/>
    </xf>
    <xf numFmtId="166" fontId="22" fillId="0" borderId="13" xfId="1" applyNumberFormat="1" applyFont="1" applyBorder="1" applyAlignment="1">
      <alignment horizontal="fill"/>
    </xf>
    <xf numFmtId="166" fontId="22" fillId="0" borderId="13" xfId="1" applyNumberFormat="1" applyFont="1" applyFill="1" applyBorder="1" applyAlignment="1">
      <alignment horizontal="center"/>
    </xf>
    <xf numFmtId="9" fontId="22" fillId="0" borderId="9" xfId="0" applyNumberFormat="1" applyFont="1" applyBorder="1"/>
    <xf numFmtId="9" fontId="40" fillId="0" borderId="9" xfId="0" applyNumberFormat="1" applyFont="1" applyBorder="1"/>
    <xf numFmtId="0" fontId="41" fillId="0" borderId="0" xfId="0" applyFont="1"/>
    <xf numFmtId="9" fontId="27" fillId="0" borderId="0" xfId="6" applyFont="1" applyBorder="1" applyAlignment="1"/>
    <xf numFmtId="9" fontId="42" fillId="0" borderId="32" xfId="6" applyFont="1" applyFill="1" applyBorder="1" applyAlignment="1">
      <alignment horizontal="center" readingOrder="2"/>
    </xf>
    <xf numFmtId="9" fontId="42" fillId="0" borderId="34" xfId="6" applyFont="1" applyFill="1" applyBorder="1" applyAlignment="1" applyProtection="1">
      <alignment horizontal="center"/>
      <protection locked="0"/>
    </xf>
    <xf numFmtId="0" fontId="43" fillId="0" borderId="9" xfId="0" applyFont="1" applyBorder="1" applyAlignment="1">
      <alignment horizontal="center"/>
    </xf>
    <xf numFmtId="0" fontId="42" fillId="0" borderId="7" xfId="0" applyNumberFormat="1" applyFont="1" applyBorder="1" applyAlignment="1">
      <alignment horizontal="center" readingOrder="2"/>
    </xf>
    <xf numFmtId="3" fontId="44" fillId="0" borderId="0" xfId="5" applyFont="1" applyBorder="1" applyAlignment="1">
      <alignment horizontal="center" readingOrder="2"/>
    </xf>
    <xf numFmtId="0" fontId="45" fillId="0" borderId="0" xfId="8" applyFont="1" applyBorder="1" applyAlignment="1"/>
    <xf numFmtId="167" fontId="46" fillId="0" borderId="31" xfId="0" applyNumberFormat="1" applyFont="1" applyBorder="1" applyAlignment="1">
      <alignment horizontal="center"/>
    </xf>
    <xf numFmtId="0" fontId="46" fillId="0" borderId="33" xfId="6" applyNumberFormat="1" applyFont="1" applyBorder="1" applyAlignment="1">
      <alignment horizontal="center"/>
    </xf>
    <xf numFmtId="0" fontId="46" fillId="0" borderId="6" xfId="8" applyFont="1" applyBorder="1" applyAlignment="1">
      <alignment horizontal="center"/>
    </xf>
    <xf numFmtId="0" fontId="46" fillId="0" borderId="30" xfId="8" applyFont="1" applyBorder="1" applyAlignment="1">
      <alignment horizontal="center"/>
    </xf>
    <xf numFmtId="166" fontId="47" fillId="0" borderId="30" xfId="8" applyNumberFormat="1" applyFont="1" applyBorder="1" applyAlignment="1"/>
    <xf numFmtId="166" fontId="47" fillId="0" borderId="9" xfId="1" applyNumberFormat="1" applyFont="1" applyBorder="1" applyAlignment="1"/>
    <xf numFmtId="166" fontId="47" fillId="0" borderId="30" xfId="1" applyNumberFormat="1" applyFont="1" applyBorder="1"/>
    <xf numFmtId="166" fontId="47" fillId="0" borderId="9" xfId="1" applyNumberFormat="1" applyFont="1" applyBorder="1"/>
    <xf numFmtId="166" fontId="48" fillId="0" borderId="16" xfId="1" applyNumberFormat="1" applyFont="1" applyBorder="1"/>
    <xf numFmtId="166" fontId="47" fillId="0" borderId="0" xfId="1" applyNumberFormat="1" applyFont="1" applyBorder="1"/>
    <xf numFmtId="0" fontId="46" fillId="0" borderId="0" xfId="8" applyFont="1" applyBorder="1"/>
    <xf numFmtId="0" fontId="46" fillId="0" borderId="11" xfId="8" applyFont="1" applyFill="1" applyBorder="1" applyAlignment="1">
      <alignment horizontal="center"/>
    </xf>
    <xf numFmtId="166" fontId="47" fillId="0" borderId="12" xfId="1" applyNumberFormat="1" applyFont="1" applyBorder="1" applyAlignment="1">
      <alignment horizontal="center"/>
    </xf>
    <xf numFmtId="166" fontId="47" fillId="0" borderId="13" xfId="1" applyNumberFormat="1" applyFont="1" applyBorder="1" applyAlignment="1">
      <alignment horizontal="center"/>
    </xf>
    <xf numFmtId="166" fontId="47" fillId="0" borderId="9" xfId="1" applyNumberFormat="1" applyFont="1" applyBorder="1" applyAlignment="1">
      <alignment horizontal="center"/>
    </xf>
    <xf numFmtId="0" fontId="46" fillId="0" borderId="0" xfId="8" applyFont="1" applyFill="1" applyBorder="1" applyAlignment="1">
      <alignment horizontal="center"/>
    </xf>
    <xf numFmtId="166" fontId="47" fillId="0" borderId="32" xfId="1" applyNumberFormat="1" applyFont="1" applyBorder="1" applyAlignment="1">
      <alignment horizontal="fill"/>
    </xf>
    <xf numFmtId="166" fontId="47" fillId="0" borderId="35" xfId="1" applyNumberFormat="1" applyFont="1" applyBorder="1" applyAlignment="1">
      <alignment horizontal="fill"/>
    </xf>
    <xf numFmtId="166" fontId="47" fillId="0" borderId="11" xfId="1" applyNumberFormat="1" applyFont="1" applyBorder="1" applyAlignment="1">
      <alignment horizontal="center"/>
    </xf>
    <xf numFmtId="166" fontId="46" fillId="0" borderId="9" xfId="1" applyNumberFormat="1" applyFont="1" applyBorder="1" applyAlignment="1">
      <alignment horizontal="fill"/>
    </xf>
    <xf numFmtId="166" fontId="49" fillId="0" borderId="9" xfId="1" applyNumberFormat="1" applyFont="1" applyBorder="1" applyAlignment="1">
      <alignment horizontal="fill"/>
    </xf>
    <xf numFmtId="164" fontId="50" fillId="0" borderId="9" xfId="5" applyNumberFormat="1" applyFont="1" applyBorder="1" applyAlignment="1" applyProtection="1">
      <alignment horizontal="right"/>
      <protection locked="0"/>
    </xf>
    <xf numFmtId="164" fontId="50" fillId="0" borderId="0" xfId="5" applyNumberFormat="1" applyFont="1" applyBorder="1" applyAlignment="1" applyProtection="1">
      <alignment horizontal="right"/>
      <protection locked="0"/>
    </xf>
    <xf numFmtId="0" fontId="24" fillId="0" borderId="43" xfId="8" applyFont="1" applyBorder="1" applyAlignment="1"/>
    <xf numFmtId="0" fontId="24" fillId="0" borderId="36" xfId="8" applyFont="1" applyBorder="1" applyAlignment="1">
      <alignment horizontal="right"/>
    </xf>
    <xf numFmtId="0" fontId="0" fillId="0" borderId="0" xfId="0"/>
    <xf numFmtId="3" fontId="8" fillId="0" borderId="0" xfId="0" applyNumberFormat="1" applyFont="1" applyBorder="1" applyAlignment="1">
      <alignment horizontal="right"/>
    </xf>
    <xf numFmtId="167" fontId="13" fillId="0" borderId="0" xfId="0" applyNumberFormat="1" applyFont="1" applyBorder="1" applyAlignment="1">
      <alignment horizontal="right"/>
    </xf>
    <xf numFmtId="9" fontId="27" fillId="0" borderId="12" xfId="6" applyFont="1" applyBorder="1" applyAlignment="1"/>
    <xf numFmtId="166" fontId="25" fillId="0" borderId="9" xfId="1" applyNumberFormat="1" applyFont="1" applyBorder="1" applyAlignment="1"/>
    <xf numFmtId="9" fontId="27" fillId="0" borderId="9" xfId="6" applyFont="1" applyBorder="1" applyAlignment="1"/>
    <xf numFmtId="10" fontId="22" fillId="0" borderId="9" xfId="0" applyNumberFormat="1" applyFont="1" applyBorder="1"/>
    <xf numFmtId="9" fontId="27" fillId="0" borderId="11" xfId="6" applyFont="1" applyBorder="1" applyAlignment="1"/>
    <xf numFmtId="166" fontId="25" fillId="0" borderId="11" xfId="1" applyNumberFormat="1" applyFont="1" applyBorder="1"/>
    <xf numFmtId="166" fontId="25" fillId="0" borderId="9" xfId="1" applyNumberFormat="1" applyFont="1" applyBorder="1"/>
    <xf numFmtId="166" fontId="25" fillId="0" borderId="0" xfId="1" applyNumberFormat="1" applyFont="1" applyBorder="1"/>
    <xf numFmtId="166" fontId="25" fillId="0" borderId="9" xfId="1" applyNumberFormat="1" applyFont="1" applyBorder="1" applyAlignment="1">
      <alignment horizontal="center"/>
    </xf>
    <xf numFmtId="166" fontId="25" fillId="0" borderId="11" xfId="1" applyNumberFormat="1" applyFont="1" applyBorder="1" applyAlignment="1">
      <alignment horizontal="center"/>
    </xf>
    <xf numFmtId="166" fontId="29" fillId="0" borderId="9" xfId="1" applyNumberFormat="1" applyFont="1" applyBorder="1" applyAlignment="1">
      <alignment horizontal="fill"/>
    </xf>
    <xf numFmtId="164" fontId="31" fillId="0" borderId="9" xfId="5" applyNumberFormat="1" applyFont="1" applyBorder="1" applyAlignment="1" applyProtection="1">
      <alignment horizontal="right"/>
      <protection locked="0"/>
    </xf>
    <xf numFmtId="164" fontId="9" fillId="0" borderId="9" xfId="5" applyNumberFormat="1" applyFont="1" applyBorder="1" applyAlignment="1" applyProtection="1">
      <alignment horizontal="right"/>
      <protection locked="0"/>
    </xf>
    <xf numFmtId="164" fontId="32" fillId="0" borderId="0" xfId="5" applyNumberFormat="1" applyFont="1" applyBorder="1" applyAlignment="1" applyProtection="1">
      <alignment horizontal="right"/>
      <protection locked="0"/>
    </xf>
    <xf numFmtId="164" fontId="33" fillId="0" borderId="0" xfId="5" applyNumberFormat="1" applyFont="1" applyBorder="1" applyAlignment="1" applyProtection="1">
      <alignment horizontal="center"/>
      <protection locked="0"/>
    </xf>
    <xf numFmtId="167" fontId="4" fillId="0" borderId="0" xfId="6" applyNumberFormat="1" applyFont="1" applyBorder="1"/>
    <xf numFmtId="0" fontId="1" fillId="0" borderId="11" xfId="0" applyFont="1" applyBorder="1"/>
    <xf numFmtId="166" fontId="22" fillId="0" borderId="12" xfId="8" applyNumberFormat="1" applyFont="1" applyBorder="1" applyAlignment="1"/>
    <xf numFmtId="10" fontId="35" fillId="0" borderId="12" xfId="0" applyNumberFormat="1" applyFont="1" applyBorder="1"/>
    <xf numFmtId="166" fontId="22" fillId="0" borderId="13" xfId="8" applyNumberFormat="1" applyFont="1" applyBorder="1" applyAlignment="1"/>
    <xf numFmtId="166" fontId="22" fillId="0" borderId="12" xfId="1" applyNumberFormat="1" applyFont="1" applyBorder="1"/>
    <xf numFmtId="166" fontId="22" fillId="0" borderId="13" xfId="1" applyNumberFormat="1" applyFont="1" applyBorder="1"/>
    <xf numFmtId="166" fontId="22" fillId="0" borderId="11" xfId="1" applyNumberFormat="1" applyFont="1" applyBorder="1"/>
    <xf numFmtId="166" fontId="26" fillId="3" borderId="12" xfId="1" applyNumberFormat="1" applyFont="1" applyFill="1" applyBorder="1" applyAlignment="1">
      <alignment horizontal="center"/>
    </xf>
    <xf numFmtId="166" fontId="26" fillId="3" borderId="13" xfId="1" applyNumberFormat="1" applyFont="1" applyFill="1" applyBorder="1" applyAlignment="1">
      <alignment horizontal="center"/>
    </xf>
    <xf numFmtId="166" fontId="26" fillId="3" borderId="9" xfId="1" applyNumberFormat="1" applyFont="1" applyFill="1" applyBorder="1" applyAlignment="1">
      <alignment horizontal="center"/>
    </xf>
    <xf numFmtId="166" fontId="26" fillId="3" borderId="11" xfId="1" applyNumberFormat="1" applyFont="1" applyFill="1" applyBorder="1" applyAlignment="1">
      <alignment horizontal="center"/>
    </xf>
    <xf numFmtId="166" fontId="26" fillId="3" borderId="0" xfId="1" applyNumberFormat="1" applyFont="1" applyFill="1" applyBorder="1"/>
    <xf numFmtId="166" fontId="30" fillId="3" borderId="9" xfId="1" applyNumberFormat="1" applyFont="1" applyFill="1" applyBorder="1" applyAlignment="1">
      <alignment horizontal="fill"/>
    </xf>
    <xf numFmtId="164" fontId="31" fillId="3" borderId="9" xfId="5" applyNumberFormat="1" applyFont="1" applyFill="1" applyBorder="1" applyAlignment="1" applyProtection="1">
      <alignment horizontal="right"/>
      <protection locked="0"/>
    </xf>
    <xf numFmtId="166" fontId="26" fillId="3" borderId="35" xfId="8" applyNumberFormat="1" applyFont="1" applyFill="1" applyBorder="1" applyAlignment="1"/>
    <xf numFmtId="166" fontId="26" fillId="3" borderId="35" xfId="1" applyNumberFormat="1" applyFont="1" applyFill="1" applyBorder="1"/>
    <xf numFmtId="166" fontId="26" fillId="3" borderId="9" xfId="1" applyNumberFormat="1" applyFont="1" applyFill="1" applyBorder="1"/>
    <xf numFmtId="166" fontId="26" fillId="3" borderId="9" xfId="1" applyNumberFormat="1" applyFont="1" applyFill="1" applyBorder="1" applyAlignment="1"/>
    <xf numFmtId="0" fontId="36" fillId="0" borderId="9" xfId="8" applyFont="1" applyBorder="1"/>
    <xf numFmtId="0" fontId="1" fillId="0" borderId="0" xfId="0" applyFont="1"/>
    <xf numFmtId="0" fontId="1" fillId="0" borderId="9" xfId="0" applyFont="1" applyBorder="1"/>
    <xf numFmtId="166" fontId="1" fillId="0" borderId="11" xfId="0" applyNumberFormat="1" applyFont="1" applyBorder="1"/>
    <xf numFmtId="10" fontId="35" fillId="0" borderId="11" xfId="0" applyNumberFormat="1" applyFont="1" applyBorder="1"/>
    <xf numFmtId="10" fontId="35" fillId="0" borderId="13" xfId="0" applyNumberFormat="1" applyFont="1" applyBorder="1"/>
    <xf numFmtId="0" fontId="37" fillId="0" borderId="9" xfId="8" applyFont="1" applyBorder="1"/>
    <xf numFmtId="166" fontId="38" fillId="0" borderId="9" xfId="1" applyNumberFormat="1" applyFont="1" applyBorder="1"/>
    <xf numFmtId="166" fontId="39" fillId="3" borderId="9" xfId="1" applyNumberFormat="1" applyFont="1" applyFill="1" applyBorder="1"/>
    <xf numFmtId="9" fontId="22" fillId="0" borderId="9" xfId="0" applyNumberFormat="1" applyFont="1" applyBorder="1"/>
    <xf numFmtId="0" fontId="41" fillId="0" borderId="0" xfId="0" applyFont="1"/>
    <xf numFmtId="9" fontId="27" fillId="0" borderId="0" xfId="6" applyFont="1" applyBorder="1" applyAlignment="1"/>
    <xf numFmtId="0" fontId="43" fillId="0" borderId="9" xfId="0" applyFont="1" applyBorder="1" applyAlignment="1">
      <alignment horizontal="center"/>
    </xf>
    <xf numFmtId="166" fontId="47" fillId="0" borderId="30" xfId="8" applyNumberFormat="1" applyFont="1" applyBorder="1" applyAlignment="1"/>
    <xf numFmtId="166" fontId="47" fillId="0" borderId="9" xfId="1" applyNumberFormat="1" applyFont="1" applyBorder="1" applyAlignment="1"/>
    <xf numFmtId="166" fontId="47" fillId="0" borderId="30" xfId="1" applyNumberFormat="1" applyFont="1" applyBorder="1"/>
    <xf numFmtId="166" fontId="47" fillId="0" borderId="9" xfId="1" applyNumberFormat="1" applyFont="1" applyBorder="1"/>
    <xf numFmtId="166" fontId="48" fillId="0" borderId="16" xfId="1" applyNumberFormat="1" applyFont="1" applyBorder="1"/>
    <xf numFmtId="166" fontId="47" fillId="0" borderId="0" xfId="1" applyNumberFormat="1" applyFont="1" applyBorder="1"/>
    <xf numFmtId="166" fontId="47" fillId="0" borderId="9" xfId="1" applyNumberFormat="1" applyFont="1" applyBorder="1" applyAlignment="1">
      <alignment horizontal="center"/>
    </xf>
    <xf numFmtId="166" fontId="47" fillId="0" borderId="11" xfId="1" applyNumberFormat="1" applyFont="1" applyBorder="1" applyAlignment="1">
      <alignment horizontal="center"/>
    </xf>
    <xf numFmtId="166" fontId="49" fillId="0" borderId="9" xfId="1" applyNumberFormat="1" applyFont="1" applyBorder="1" applyAlignment="1">
      <alignment horizontal="fill"/>
    </xf>
    <xf numFmtId="164" fontId="50" fillId="0" borderId="9" xfId="5" applyNumberFormat="1" applyFont="1" applyBorder="1" applyAlignment="1" applyProtection="1">
      <alignment horizontal="right"/>
      <protection locked="0"/>
    </xf>
    <xf numFmtId="164" fontId="50" fillId="0" borderId="0" xfId="5" applyNumberFormat="1" applyFont="1" applyBorder="1" applyAlignment="1" applyProtection="1">
      <alignment horizontal="right"/>
      <protection locked="0"/>
    </xf>
    <xf numFmtId="0" fontId="51" fillId="0" borderId="0" xfId="0" applyFont="1"/>
    <xf numFmtId="3" fontId="55" fillId="0" borderId="0" xfId="0" applyNumberFormat="1" applyFont="1" applyBorder="1" applyAlignment="1">
      <alignment horizontal="center"/>
    </xf>
    <xf numFmtId="3" fontId="56" fillId="0" borderId="0" xfId="0" applyNumberFormat="1" applyFont="1" applyBorder="1" applyAlignment="1">
      <alignment horizontal="right"/>
    </xf>
    <xf numFmtId="3" fontId="54" fillId="0" borderId="0" xfId="0" applyNumberFormat="1" applyFont="1" applyBorder="1" applyAlignment="1">
      <alignment horizontal="center"/>
    </xf>
    <xf numFmtId="3" fontId="57" fillId="0" borderId="0" xfId="0" applyNumberFormat="1" applyFont="1" applyBorder="1" applyAlignment="1">
      <alignment horizontal="right"/>
    </xf>
    <xf numFmtId="3" fontId="58" fillId="0" borderId="0" xfId="0" applyNumberFormat="1" applyFont="1" applyBorder="1" applyAlignment="1">
      <alignment horizontal="right"/>
    </xf>
    <xf numFmtId="3" fontId="59" fillId="0" borderId="0" xfId="0" applyNumberFormat="1" applyFont="1" applyBorder="1" applyAlignment="1">
      <alignment horizontal="right"/>
    </xf>
    <xf numFmtId="3" fontId="60" fillId="0" borderId="0" xfId="0" applyNumberFormat="1" applyFont="1" applyBorder="1" applyAlignment="1">
      <alignment horizontal="right"/>
    </xf>
    <xf numFmtId="166" fontId="61" fillId="0" borderId="0" xfId="1" applyNumberFormat="1" applyFont="1" applyBorder="1" applyAlignment="1">
      <alignment horizontal="right"/>
    </xf>
    <xf numFmtId="3" fontId="57" fillId="0" borderId="11" xfId="0" applyNumberFormat="1" applyFont="1" applyBorder="1" applyAlignment="1">
      <alignment horizontal="right"/>
    </xf>
    <xf numFmtId="3" fontId="57" fillId="0" borderId="23" xfId="0" applyNumberFormat="1" applyFont="1" applyBorder="1" applyAlignment="1">
      <alignment horizontal="right"/>
    </xf>
    <xf numFmtId="3" fontId="57" fillId="0" borderId="12" xfId="0" applyNumberFormat="1" applyFont="1" applyBorder="1" applyAlignment="1">
      <alignment horizontal="center"/>
    </xf>
    <xf numFmtId="3" fontId="57" fillId="0" borderId="24" xfId="0" applyNumberFormat="1" applyFont="1" applyBorder="1" applyAlignment="1">
      <alignment horizontal="center"/>
    </xf>
    <xf numFmtId="0" fontId="62" fillId="0" borderId="11" xfId="1" applyNumberFormat="1" applyFont="1" applyFill="1" applyBorder="1" applyAlignment="1" applyProtection="1">
      <alignment horizontal="center"/>
      <protection locked="0"/>
    </xf>
    <xf numFmtId="164" fontId="62" fillId="0" borderId="11" xfId="1" applyNumberFormat="1" applyFont="1" applyFill="1" applyBorder="1" applyAlignment="1" applyProtection="1">
      <alignment horizontal="center"/>
      <protection locked="0"/>
    </xf>
    <xf numFmtId="166" fontId="63" fillId="0" borderId="11" xfId="1" applyNumberFormat="1" applyFont="1" applyFill="1" applyBorder="1" applyAlignment="1" applyProtection="1">
      <alignment horizontal="center"/>
      <protection locked="0"/>
    </xf>
    <xf numFmtId="0" fontId="62" fillId="0" borderId="25" xfId="1" applyNumberFormat="1" applyFont="1" applyFill="1" applyBorder="1" applyAlignment="1" applyProtection="1">
      <alignment horizontal="center"/>
      <protection locked="0"/>
    </xf>
    <xf numFmtId="164" fontId="62" fillId="0" borderId="26" xfId="1" applyNumberFormat="1" applyFont="1" applyFill="1" applyBorder="1" applyAlignment="1" applyProtection="1">
      <alignment horizontal="center"/>
      <protection locked="0"/>
    </xf>
    <xf numFmtId="0" fontId="63" fillId="0" borderId="12" xfId="1" applyNumberFormat="1" applyFont="1" applyFill="1" applyBorder="1" applyAlignment="1" applyProtection="1">
      <alignment horizontal="center"/>
      <protection locked="0"/>
    </xf>
    <xf numFmtId="3" fontId="57" fillId="0" borderId="13" xfId="0" applyNumberFormat="1" applyFont="1" applyBorder="1" applyAlignment="1">
      <alignment horizontal="center"/>
    </xf>
    <xf numFmtId="3" fontId="57" fillId="0" borderId="27" xfId="0" applyNumberFormat="1" applyFont="1" applyBorder="1" applyAlignment="1">
      <alignment horizontal="right"/>
    </xf>
    <xf numFmtId="0" fontId="62" fillId="0" borderId="13" xfId="5" applyNumberFormat="1" applyFont="1" applyFill="1" applyBorder="1" applyAlignment="1" applyProtection="1">
      <alignment horizontal="center"/>
      <protection locked="0"/>
    </xf>
    <xf numFmtId="49" fontId="62" fillId="0" borderId="12" xfId="1" applyNumberFormat="1" applyFont="1" applyFill="1" applyBorder="1" applyAlignment="1" applyProtection="1">
      <alignment horizontal="center"/>
      <protection locked="0"/>
    </xf>
    <xf numFmtId="49" fontId="63" fillId="0" borderId="12" xfId="1" applyNumberFormat="1" applyFont="1" applyFill="1" applyBorder="1" applyAlignment="1" applyProtection="1">
      <alignment horizontal="center"/>
      <protection locked="0"/>
    </xf>
    <xf numFmtId="0" fontId="62" fillId="0" borderId="28" xfId="5" applyNumberFormat="1" applyFont="1" applyFill="1" applyBorder="1" applyAlignment="1" applyProtection="1">
      <alignment horizontal="center"/>
      <protection locked="0"/>
    </xf>
    <xf numFmtId="49" fontId="62" fillId="0" borderId="26" xfId="1" applyNumberFormat="1" applyFont="1" applyFill="1" applyBorder="1" applyAlignment="1" applyProtection="1">
      <alignment horizontal="center"/>
      <protection locked="0"/>
    </xf>
    <xf numFmtId="0" fontId="63" fillId="0" borderId="13" xfId="5" applyNumberFormat="1" applyFont="1" applyFill="1" applyBorder="1" applyAlignment="1" applyProtection="1">
      <alignment horizontal="center"/>
      <protection locked="0"/>
    </xf>
    <xf numFmtId="3" fontId="57" fillId="0" borderId="9" xfId="0" applyNumberFormat="1" applyFont="1" applyBorder="1" applyAlignment="1">
      <alignment horizontal="center"/>
    </xf>
    <xf numFmtId="3" fontId="57" fillId="0" borderId="16" xfId="0" applyNumberFormat="1" applyFont="1" applyBorder="1" applyAlignment="1">
      <alignment horizontal="center"/>
    </xf>
    <xf numFmtId="3" fontId="62" fillId="0" borderId="9" xfId="0" applyNumberFormat="1" applyFont="1" applyBorder="1" applyAlignment="1">
      <alignment horizontal="center"/>
    </xf>
    <xf numFmtId="3" fontId="57" fillId="0" borderId="16" xfId="0" applyNumberFormat="1" applyFont="1" applyFill="1" applyBorder="1" applyAlignment="1">
      <alignment horizontal="center"/>
    </xf>
    <xf numFmtId="49" fontId="63" fillId="0" borderId="9" xfId="1" applyNumberFormat="1" applyFont="1" applyBorder="1" applyAlignment="1">
      <alignment horizontal="center"/>
    </xf>
    <xf numFmtId="3" fontId="63" fillId="0" borderId="13" xfId="0" applyNumberFormat="1" applyFont="1" applyBorder="1" applyAlignment="1">
      <alignment horizontal="center"/>
    </xf>
    <xf numFmtId="3" fontId="57" fillId="0" borderId="3" xfId="0" applyNumberFormat="1" applyFont="1" applyBorder="1" applyAlignment="1">
      <alignment horizontal="right"/>
    </xf>
    <xf numFmtId="3" fontId="57" fillId="3" borderId="18" xfId="0" applyNumberFormat="1" applyFont="1" applyFill="1" applyBorder="1" applyAlignment="1">
      <alignment horizontal="right"/>
    </xf>
    <xf numFmtId="3" fontId="62" fillId="3" borderId="3" xfId="0" applyNumberFormat="1" applyFont="1" applyFill="1" applyBorder="1" applyAlignment="1">
      <alignment horizontal="right"/>
    </xf>
    <xf numFmtId="9" fontId="57" fillId="3" borderId="10" xfId="6" applyFont="1" applyFill="1" applyBorder="1"/>
    <xf numFmtId="166" fontId="63" fillId="3" borderId="3" xfId="1" applyNumberFormat="1" applyFont="1" applyFill="1" applyBorder="1" applyAlignment="1">
      <alignment horizontal="right"/>
    </xf>
    <xf numFmtId="3" fontId="62" fillId="3" borderId="19" xfId="0" applyNumberFormat="1" applyFont="1" applyFill="1" applyBorder="1" applyAlignment="1">
      <alignment horizontal="right"/>
    </xf>
    <xf numFmtId="3" fontId="63" fillId="3" borderId="3" xfId="0" applyNumberFormat="1" applyFont="1" applyFill="1" applyBorder="1" applyAlignment="1">
      <alignment horizontal="right"/>
    </xf>
    <xf numFmtId="3" fontId="57" fillId="0" borderId="4" xfId="0" applyNumberFormat="1" applyFont="1" applyBorder="1" applyAlignment="1">
      <alignment horizontal="right"/>
    </xf>
    <xf numFmtId="3" fontId="57" fillId="3" borderId="20" xfId="0" applyNumberFormat="1" applyFont="1" applyFill="1" applyBorder="1" applyAlignment="1">
      <alignment horizontal="right"/>
    </xf>
    <xf numFmtId="3" fontId="62" fillId="3" borderId="4" xfId="5" applyFont="1" applyFill="1" applyBorder="1">
      <alignment horizontal="right"/>
    </xf>
    <xf numFmtId="166" fontId="62" fillId="3" borderId="4" xfId="1" applyNumberFormat="1" applyFont="1" applyFill="1" applyBorder="1" applyAlignment="1" applyProtection="1">
      <alignment horizontal="right"/>
      <protection locked="0"/>
    </xf>
    <xf numFmtId="166" fontId="63" fillId="3" borderId="4" xfId="1" applyNumberFormat="1" applyFont="1" applyFill="1" applyBorder="1"/>
    <xf numFmtId="3" fontId="62" fillId="3" borderId="21" xfId="0" applyNumberFormat="1" applyFont="1" applyFill="1" applyBorder="1" applyAlignment="1">
      <alignment horizontal="right"/>
    </xf>
    <xf numFmtId="3" fontId="62" fillId="3" borderId="4" xfId="0" applyNumberFormat="1" applyFont="1" applyFill="1" applyBorder="1" applyAlignment="1">
      <alignment horizontal="right"/>
    </xf>
    <xf numFmtId="3" fontId="63" fillId="3" borderId="4" xfId="0" applyNumberFormat="1" applyFont="1" applyFill="1" applyBorder="1" applyAlignment="1">
      <alignment horizontal="right"/>
    </xf>
    <xf numFmtId="166" fontId="63" fillId="3" borderId="4" xfId="1" applyNumberFormat="1" applyFont="1" applyFill="1" applyBorder="1" applyAlignment="1">
      <alignment horizontal="right"/>
    </xf>
    <xf numFmtId="3" fontId="57" fillId="3" borderId="4" xfId="0" applyNumberFormat="1" applyFont="1" applyFill="1" applyBorder="1" applyAlignment="1">
      <alignment horizontal="right"/>
    </xf>
    <xf numFmtId="3" fontId="57" fillId="3" borderId="10" xfId="0" applyNumberFormat="1" applyFont="1" applyFill="1" applyBorder="1" applyAlignment="1">
      <alignment horizontal="right"/>
    </xf>
    <xf numFmtId="3" fontId="57" fillId="0" borderId="15" xfId="0" applyNumberFormat="1" applyFont="1" applyBorder="1" applyAlignment="1">
      <alignment horizontal="right"/>
    </xf>
    <xf numFmtId="3" fontId="57" fillId="3" borderId="0" xfId="0" applyNumberFormat="1" applyFont="1" applyFill="1" applyBorder="1" applyAlignment="1">
      <alignment horizontal="right"/>
    </xf>
    <xf numFmtId="3" fontId="62" fillId="3" borderId="15" xfId="0" applyNumberFormat="1" applyFont="1" applyFill="1" applyBorder="1" applyAlignment="1">
      <alignment horizontal="right"/>
    </xf>
    <xf numFmtId="9" fontId="57" fillId="3" borderId="14" xfId="6" applyFont="1" applyFill="1" applyBorder="1"/>
    <xf numFmtId="166" fontId="63" fillId="3" borderId="5" xfId="1" applyNumberFormat="1" applyFont="1" applyFill="1" applyBorder="1" applyAlignment="1">
      <alignment horizontal="right"/>
    </xf>
    <xf numFmtId="3" fontId="62" fillId="3" borderId="22" xfId="0" applyNumberFormat="1" applyFont="1" applyFill="1" applyBorder="1" applyAlignment="1">
      <alignment horizontal="right"/>
    </xf>
    <xf numFmtId="3" fontId="57" fillId="0" borderId="9" xfId="0" applyNumberFormat="1" applyFont="1" applyBorder="1" applyAlignment="1">
      <alignment horizontal="right"/>
    </xf>
    <xf numFmtId="3" fontId="57" fillId="3" borderId="16" xfId="0" applyNumberFormat="1" applyFont="1" applyFill="1" applyBorder="1" applyAlignment="1">
      <alignment horizontal="right"/>
    </xf>
    <xf numFmtId="3" fontId="62" fillId="3" borderId="9" xfId="0" applyNumberFormat="1" applyFont="1" applyFill="1" applyBorder="1" applyAlignment="1">
      <alignment horizontal="right"/>
    </xf>
    <xf numFmtId="9" fontId="57" fillId="3" borderId="9" xfId="6" applyFont="1" applyFill="1" applyBorder="1"/>
    <xf numFmtId="3" fontId="63" fillId="3" borderId="13" xfId="0" applyNumberFormat="1" applyFont="1" applyFill="1" applyBorder="1" applyAlignment="1">
      <alignment horizontal="right"/>
    </xf>
    <xf numFmtId="3" fontId="62" fillId="3" borderId="17" xfId="0" applyNumberFormat="1" applyFont="1" applyFill="1" applyBorder="1" applyAlignment="1">
      <alignment horizontal="right"/>
    </xf>
    <xf numFmtId="3" fontId="63" fillId="3" borderId="5" xfId="0" applyNumberFormat="1" applyFont="1" applyFill="1" applyBorder="1" applyAlignment="1">
      <alignment horizontal="right"/>
    </xf>
    <xf numFmtId="3" fontId="65" fillId="0" borderId="0" xfId="0" applyNumberFormat="1" applyFont="1" applyBorder="1" applyAlignment="1">
      <alignment horizontal="center"/>
    </xf>
    <xf numFmtId="0" fontId="66" fillId="0" borderId="0" xfId="0" applyFont="1"/>
    <xf numFmtId="3" fontId="12" fillId="0" borderId="0" xfId="0" applyNumberFormat="1" applyFont="1" applyBorder="1" applyAlignment="1">
      <alignment horizontal="right"/>
    </xf>
    <xf numFmtId="3" fontId="64" fillId="0" borderId="0" xfId="0" applyNumberFormat="1" applyFont="1" applyBorder="1" applyAlignment="1">
      <alignment horizontal="center"/>
    </xf>
    <xf numFmtId="3" fontId="67" fillId="0" borderId="0" xfId="0" applyNumberFormat="1" applyFont="1" applyBorder="1" applyAlignment="1">
      <alignment horizontal="right"/>
    </xf>
    <xf numFmtId="3" fontId="11" fillId="0" borderId="0" xfId="0" applyNumberFormat="1" applyFont="1" applyBorder="1" applyAlignment="1">
      <alignment horizontal="right"/>
    </xf>
    <xf numFmtId="3" fontId="10" fillId="0" borderId="0" xfId="0" applyNumberFormat="1" applyFont="1" applyBorder="1" applyAlignment="1">
      <alignment horizontal="right"/>
    </xf>
    <xf numFmtId="166" fontId="68" fillId="0" borderId="0" xfId="1" applyNumberFormat="1" applyFont="1" applyBorder="1" applyAlignment="1">
      <alignment horizontal="right"/>
    </xf>
    <xf numFmtId="3" fontId="67" fillId="0" borderId="11" xfId="0" applyNumberFormat="1" applyFont="1" applyBorder="1" applyAlignment="1">
      <alignment horizontal="right"/>
    </xf>
    <xf numFmtId="3" fontId="67" fillId="0" borderId="23" xfId="0" applyNumberFormat="1" applyFont="1" applyBorder="1" applyAlignment="1">
      <alignment horizontal="right"/>
    </xf>
    <xf numFmtId="3" fontId="67" fillId="0" borderId="12" xfId="0" applyNumberFormat="1" applyFont="1" applyBorder="1" applyAlignment="1">
      <alignment horizontal="center"/>
    </xf>
    <xf numFmtId="3" fontId="67" fillId="0" borderId="24" xfId="0" applyNumberFormat="1" applyFont="1" applyBorder="1" applyAlignment="1">
      <alignment horizontal="center"/>
    </xf>
    <xf numFmtId="0" fontId="69" fillId="0" borderId="11" xfId="1" applyNumberFormat="1" applyFont="1" applyFill="1" applyBorder="1" applyAlignment="1" applyProtection="1">
      <alignment horizontal="center"/>
      <protection locked="0"/>
    </xf>
    <xf numFmtId="164" fontId="69" fillId="0" borderId="11" xfId="1" applyNumberFormat="1" applyFont="1" applyFill="1" applyBorder="1" applyAlignment="1" applyProtection="1">
      <alignment horizontal="center"/>
      <protection locked="0"/>
    </xf>
    <xf numFmtId="166" fontId="70" fillId="0" borderId="11" xfId="1" applyNumberFormat="1" applyFont="1" applyFill="1" applyBorder="1" applyAlignment="1" applyProtection="1">
      <alignment horizontal="center"/>
      <protection locked="0"/>
    </xf>
    <xf numFmtId="0" fontId="69" fillId="0" borderId="25" xfId="1" applyNumberFormat="1" applyFont="1" applyFill="1" applyBorder="1" applyAlignment="1" applyProtection="1">
      <alignment horizontal="center"/>
      <protection locked="0"/>
    </xf>
    <xf numFmtId="164" fontId="69" fillId="0" borderId="26" xfId="1" applyNumberFormat="1" applyFont="1" applyFill="1" applyBorder="1" applyAlignment="1" applyProtection="1">
      <alignment horizontal="center"/>
      <protection locked="0"/>
    </xf>
    <xf numFmtId="0" fontId="70" fillId="0" borderId="12" xfId="1" applyNumberFormat="1" applyFont="1" applyFill="1" applyBorder="1" applyAlignment="1" applyProtection="1">
      <alignment horizontal="center"/>
      <protection locked="0"/>
    </xf>
    <xf numFmtId="3" fontId="67" fillId="0" borderId="13" xfId="0" applyNumberFormat="1" applyFont="1" applyBorder="1" applyAlignment="1">
      <alignment horizontal="center"/>
    </xf>
    <xf numFmtId="3" fontId="67" fillId="0" borderId="27" xfId="0" applyNumberFormat="1" applyFont="1" applyBorder="1" applyAlignment="1">
      <alignment horizontal="right"/>
    </xf>
    <xf numFmtId="0" fontId="69" fillId="0" borderId="13" xfId="5" applyNumberFormat="1" applyFont="1" applyFill="1" applyBorder="1" applyAlignment="1" applyProtection="1">
      <alignment horizontal="center"/>
      <protection locked="0"/>
    </xf>
    <xf numFmtId="49" fontId="69" fillId="0" borderId="12" xfId="1" applyNumberFormat="1" applyFont="1" applyFill="1" applyBorder="1" applyAlignment="1" applyProtection="1">
      <alignment horizontal="center"/>
      <protection locked="0"/>
    </xf>
    <xf numFmtId="49" fontId="70" fillId="0" borderId="12" xfId="1" applyNumberFormat="1" applyFont="1" applyFill="1" applyBorder="1" applyAlignment="1" applyProtection="1">
      <alignment horizontal="center"/>
      <protection locked="0"/>
    </xf>
    <xf numFmtId="0" fontId="69" fillId="0" borderId="28" xfId="5" applyNumberFormat="1" applyFont="1" applyFill="1" applyBorder="1" applyAlignment="1" applyProtection="1">
      <alignment horizontal="center"/>
      <protection locked="0"/>
    </xf>
    <xf numFmtId="49" fontId="69" fillId="0" borderId="26" xfId="1" applyNumberFormat="1" applyFont="1" applyFill="1" applyBorder="1" applyAlignment="1" applyProtection="1">
      <alignment horizontal="center"/>
      <protection locked="0"/>
    </xf>
    <xf numFmtId="0" fontId="70" fillId="0" borderId="13" xfId="5" applyNumberFormat="1" applyFont="1" applyFill="1" applyBorder="1" applyAlignment="1" applyProtection="1">
      <alignment horizontal="center"/>
      <protection locked="0"/>
    </xf>
    <xf numFmtId="3" fontId="67" fillId="0" borderId="9" xfId="0" applyNumberFormat="1" applyFont="1" applyBorder="1" applyAlignment="1">
      <alignment horizontal="center"/>
    </xf>
    <xf numFmtId="3" fontId="67" fillId="0" borderId="16" xfId="0" applyNumberFormat="1" applyFont="1" applyBorder="1" applyAlignment="1">
      <alignment horizontal="center"/>
    </xf>
    <xf numFmtId="3" fontId="69" fillId="0" borderId="9" xfId="0" applyNumberFormat="1" applyFont="1" applyBorder="1" applyAlignment="1">
      <alignment horizontal="center"/>
    </xf>
    <xf numFmtId="3" fontId="67" fillId="0" borderId="16" xfId="0" applyNumberFormat="1" applyFont="1" applyFill="1" applyBorder="1" applyAlignment="1">
      <alignment horizontal="center"/>
    </xf>
    <xf numFmtId="49" fontId="70" fillId="0" borderId="9" xfId="1" applyNumberFormat="1" applyFont="1" applyBorder="1" applyAlignment="1">
      <alignment horizontal="center"/>
    </xf>
    <xf numFmtId="3" fontId="70" fillId="0" borderId="13" xfId="0" applyNumberFormat="1" applyFont="1" applyBorder="1" applyAlignment="1">
      <alignment horizontal="center"/>
    </xf>
    <xf numFmtId="3" fontId="67" fillId="0" borderId="3" xfId="0" applyNumberFormat="1" applyFont="1" applyBorder="1" applyAlignment="1">
      <alignment horizontal="right"/>
    </xf>
    <xf numFmtId="3" fontId="67" fillId="3" borderId="18" xfId="0" applyNumberFormat="1" applyFont="1" applyFill="1" applyBorder="1" applyAlignment="1">
      <alignment horizontal="right"/>
    </xf>
    <xf numFmtId="3" fontId="69" fillId="3" borderId="3" xfId="0" applyNumberFormat="1" applyFont="1" applyFill="1" applyBorder="1" applyAlignment="1">
      <alignment horizontal="right"/>
    </xf>
    <xf numFmtId="9" fontId="67" fillId="3" borderId="10" xfId="6" applyFont="1" applyFill="1" applyBorder="1"/>
    <xf numFmtId="166" fontId="70" fillId="3" borderId="3" xfId="1" applyNumberFormat="1" applyFont="1" applyFill="1" applyBorder="1" applyAlignment="1">
      <alignment horizontal="right"/>
    </xf>
    <xf numFmtId="3" fontId="69" fillId="3" borderId="19" xfId="0" applyNumberFormat="1" applyFont="1" applyFill="1" applyBorder="1" applyAlignment="1">
      <alignment horizontal="right"/>
    </xf>
    <xf numFmtId="3" fontId="70" fillId="3" borderId="3" xfId="0" applyNumberFormat="1" applyFont="1" applyFill="1" applyBorder="1" applyAlignment="1">
      <alignment horizontal="right"/>
    </xf>
    <xf numFmtId="3" fontId="67" fillId="0" borderId="4" xfId="0" applyNumberFormat="1" applyFont="1" applyBorder="1" applyAlignment="1">
      <alignment horizontal="right"/>
    </xf>
    <xf numFmtId="3" fontId="67" fillId="3" borderId="20" xfId="0" applyNumberFormat="1" applyFont="1" applyFill="1" applyBorder="1" applyAlignment="1">
      <alignment horizontal="right"/>
    </xf>
    <xf numFmtId="3" fontId="69" fillId="3" borderId="4" xfId="5" applyFont="1" applyFill="1" applyBorder="1">
      <alignment horizontal="right"/>
    </xf>
    <xf numFmtId="166" fontId="69" fillId="3" borderId="4" xfId="1" applyNumberFormat="1" applyFont="1" applyFill="1" applyBorder="1" applyAlignment="1" applyProtection="1">
      <alignment horizontal="right"/>
      <protection locked="0"/>
    </xf>
    <xf numFmtId="166" fontId="70" fillId="3" borderId="4" xfId="1" applyNumberFormat="1" applyFont="1" applyFill="1" applyBorder="1"/>
    <xf numFmtId="3" fontId="69" fillId="3" borderId="21" xfId="0" applyNumberFormat="1" applyFont="1" applyFill="1" applyBorder="1" applyAlignment="1">
      <alignment horizontal="right"/>
    </xf>
    <xf numFmtId="3" fontId="69" fillId="3" borderId="4" xfId="0" applyNumberFormat="1" applyFont="1" applyFill="1" applyBorder="1" applyAlignment="1">
      <alignment horizontal="right"/>
    </xf>
    <xf numFmtId="3" fontId="70" fillId="3" borderId="4" xfId="0" applyNumberFormat="1" applyFont="1" applyFill="1" applyBorder="1" applyAlignment="1">
      <alignment horizontal="right"/>
    </xf>
    <xf numFmtId="166" fontId="70" fillId="3" borderId="4" xfId="1" applyNumberFormat="1" applyFont="1" applyFill="1" applyBorder="1" applyAlignment="1">
      <alignment horizontal="right"/>
    </xf>
    <xf numFmtId="3" fontId="67" fillId="3" borderId="4" xfId="0" applyNumberFormat="1" applyFont="1" applyFill="1" applyBorder="1" applyAlignment="1">
      <alignment horizontal="right"/>
    </xf>
    <xf numFmtId="3" fontId="67" fillId="3" borderId="10" xfId="0" applyNumberFormat="1" applyFont="1" applyFill="1" applyBorder="1" applyAlignment="1">
      <alignment horizontal="right"/>
    </xf>
    <xf numFmtId="3" fontId="67" fillId="0" borderId="15" xfId="0" applyNumberFormat="1" applyFont="1" applyBorder="1" applyAlignment="1">
      <alignment horizontal="right"/>
    </xf>
    <xf numFmtId="3" fontId="67" fillId="3" borderId="0" xfId="0" applyNumberFormat="1" applyFont="1" applyFill="1" applyBorder="1" applyAlignment="1">
      <alignment horizontal="right"/>
    </xf>
    <xf numFmtId="3" fontId="69" fillId="3" borderId="15" xfId="0" applyNumberFormat="1" applyFont="1" applyFill="1" applyBorder="1" applyAlignment="1">
      <alignment horizontal="right"/>
    </xf>
    <xf numFmtId="9" fontId="67" fillId="3" borderId="14" xfId="6" applyFont="1" applyFill="1" applyBorder="1"/>
    <xf numFmtId="166" fontId="70" fillId="3" borderId="5" xfId="1" applyNumberFormat="1" applyFont="1" applyFill="1" applyBorder="1" applyAlignment="1">
      <alignment horizontal="right"/>
    </xf>
    <xf numFmtId="3" fontId="69" fillId="3" borderId="22" xfId="0" applyNumberFormat="1" applyFont="1" applyFill="1" applyBorder="1" applyAlignment="1">
      <alignment horizontal="right"/>
    </xf>
    <xf numFmtId="3" fontId="67" fillId="0" borderId="9" xfId="0" applyNumberFormat="1" applyFont="1" applyBorder="1" applyAlignment="1">
      <alignment horizontal="right"/>
    </xf>
    <xf numFmtId="3" fontId="67" fillId="3" borderId="16" xfId="0" applyNumberFormat="1" applyFont="1" applyFill="1" applyBorder="1" applyAlignment="1">
      <alignment horizontal="right"/>
    </xf>
    <xf numFmtId="3" fontId="69" fillId="3" borderId="9" xfId="0" applyNumberFormat="1" applyFont="1" applyFill="1" applyBorder="1" applyAlignment="1">
      <alignment horizontal="right"/>
    </xf>
    <xf numFmtId="9" fontId="67" fillId="3" borderId="9" xfId="6" applyFont="1" applyFill="1" applyBorder="1"/>
    <xf numFmtId="3" fontId="70" fillId="3" borderId="13" xfId="0" applyNumberFormat="1" applyFont="1" applyFill="1" applyBorder="1" applyAlignment="1">
      <alignment horizontal="right"/>
    </xf>
    <xf numFmtId="3" fontId="69" fillId="3" borderId="17" xfId="0" applyNumberFormat="1" applyFont="1" applyFill="1" applyBorder="1" applyAlignment="1">
      <alignment horizontal="right"/>
    </xf>
    <xf numFmtId="3" fontId="70" fillId="3" borderId="5" xfId="0" applyNumberFormat="1" applyFont="1" applyFill="1" applyBorder="1" applyAlignment="1">
      <alignment horizontal="right"/>
    </xf>
    <xf numFmtId="3" fontId="54" fillId="0" borderId="0" xfId="5" applyFont="1" applyBorder="1" applyAlignment="1">
      <alignment horizontal="center" readingOrder="2"/>
    </xf>
    <xf numFmtId="3" fontId="71" fillId="0" borderId="0" xfId="5" applyFont="1" applyBorder="1" applyAlignment="1">
      <alignment horizontal="center" readingOrder="2"/>
    </xf>
    <xf numFmtId="3" fontId="72" fillId="0" borderId="0" xfId="5" applyFont="1" applyBorder="1" applyAlignment="1">
      <alignment horizontal="center" readingOrder="2"/>
    </xf>
    <xf numFmtId="167" fontId="73" fillId="0" borderId="0" xfId="5" applyNumberFormat="1" applyFont="1" applyBorder="1" applyAlignment="1">
      <alignment horizontal="center" readingOrder="2"/>
    </xf>
    <xf numFmtId="3" fontId="74" fillId="0" borderId="0" xfId="5" applyFont="1" applyBorder="1" applyAlignment="1">
      <alignment horizontal="center" readingOrder="2"/>
    </xf>
    <xf numFmtId="0" fontId="54" fillId="0" borderId="0" xfId="8" applyFont="1" applyBorder="1"/>
    <xf numFmtId="0" fontId="75" fillId="0" borderId="0" xfId="8" applyFont="1" applyBorder="1" applyAlignment="1"/>
    <xf numFmtId="0" fontId="76" fillId="0" borderId="0" xfId="8" applyFont="1" applyBorder="1" applyAlignment="1"/>
    <xf numFmtId="0" fontId="77" fillId="0" borderId="0" xfId="8" applyFont="1" applyBorder="1" applyAlignment="1"/>
    <xf numFmtId="9" fontId="78" fillId="0" borderId="36" xfId="6" applyFont="1" applyBorder="1" applyAlignment="1"/>
    <xf numFmtId="9" fontId="79" fillId="0" borderId="40" xfId="6" applyFont="1" applyBorder="1" applyAlignment="1">
      <alignment horizontal="center"/>
    </xf>
    <xf numFmtId="167" fontId="80" fillId="0" borderId="31" xfId="0" applyNumberFormat="1" applyFont="1" applyBorder="1" applyAlignment="1">
      <alignment horizontal="center"/>
    </xf>
    <xf numFmtId="0" fontId="81" fillId="3" borderId="32" xfId="8" applyFont="1" applyFill="1" applyBorder="1" applyAlignment="1">
      <alignment horizontal="center"/>
    </xf>
    <xf numFmtId="9" fontId="82" fillId="0" borderId="32" xfId="6" applyFont="1" applyFill="1" applyBorder="1" applyAlignment="1">
      <alignment horizontal="center" readingOrder="2"/>
    </xf>
    <xf numFmtId="167" fontId="83" fillId="0" borderId="11" xfId="0" applyNumberFormat="1" applyFont="1" applyBorder="1" applyAlignment="1">
      <alignment horizontal="center"/>
    </xf>
    <xf numFmtId="0" fontId="84" fillId="0" borderId="11" xfId="0" applyFont="1" applyBorder="1" applyAlignment="1">
      <alignment horizontal="center"/>
    </xf>
    <xf numFmtId="9" fontId="78" fillId="0" borderId="37" xfId="6" applyFont="1" applyBorder="1" applyAlignment="1"/>
    <xf numFmtId="0" fontId="79" fillId="0" borderId="41" xfId="6" applyNumberFormat="1" applyFont="1" applyBorder="1" applyAlignment="1">
      <alignment horizontal="center"/>
    </xf>
    <xf numFmtId="0" fontId="80" fillId="0" borderId="33" xfId="6" applyNumberFormat="1" applyFont="1" applyBorder="1" applyAlignment="1">
      <alignment horizontal="center"/>
    </xf>
    <xf numFmtId="0" fontId="81" fillId="3" borderId="34" xfId="8" applyNumberFormat="1" applyFont="1" applyFill="1" applyBorder="1" applyAlignment="1">
      <alignment horizontal="center"/>
    </xf>
    <xf numFmtId="9" fontId="82" fillId="0" borderId="34" xfId="6" applyFont="1" applyFill="1" applyBorder="1" applyAlignment="1" applyProtection="1">
      <alignment horizontal="center"/>
      <protection locked="0"/>
    </xf>
    <xf numFmtId="0" fontId="83" fillId="0" borderId="13" xfId="6" applyNumberFormat="1" applyFont="1" applyBorder="1" applyAlignment="1">
      <alignment horizontal="center"/>
    </xf>
    <xf numFmtId="0" fontId="84" fillId="0" borderId="13" xfId="0" applyFont="1" applyBorder="1" applyAlignment="1">
      <alignment horizontal="center"/>
    </xf>
    <xf numFmtId="1" fontId="78" fillId="0" borderId="42" xfId="6" applyNumberFormat="1" applyFont="1" applyBorder="1" applyAlignment="1">
      <alignment horizontal="center"/>
    </xf>
    <xf numFmtId="1" fontId="78" fillId="0" borderId="8" xfId="6" applyNumberFormat="1" applyFont="1" applyBorder="1" applyAlignment="1">
      <alignment horizontal="center"/>
    </xf>
    <xf numFmtId="0" fontId="80" fillId="0" borderId="6" xfId="8" applyFont="1" applyBorder="1" applyAlignment="1">
      <alignment horizontal="center"/>
    </xf>
    <xf numFmtId="0" fontId="81" fillId="3" borderId="6" xfId="8" applyFont="1" applyFill="1" applyBorder="1" applyAlignment="1">
      <alignment horizontal="center"/>
    </xf>
    <xf numFmtId="0" fontId="82" fillId="0" borderId="7" xfId="0" applyNumberFormat="1" applyFont="1" applyBorder="1" applyAlignment="1">
      <alignment horizontal="center" readingOrder="2"/>
    </xf>
    <xf numFmtId="0" fontId="83" fillId="0" borderId="9" xfId="8" applyFont="1" applyBorder="1" applyAlignment="1">
      <alignment horizontal="center"/>
    </xf>
    <xf numFmtId="1" fontId="85" fillId="0" borderId="30" xfId="6" applyNumberFormat="1" applyFont="1" applyBorder="1" applyAlignment="1">
      <alignment horizontal="right"/>
    </xf>
    <xf numFmtId="0" fontId="80" fillId="0" borderId="30" xfId="8" applyFont="1" applyBorder="1" applyAlignment="1">
      <alignment horizontal="center"/>
    </xf>
    <xf numFmtId="0" fontId="81" fillId="3" borderId="35" xfId="8" applyFont="1" applyFill="1" applyBorder="1" applyAlignment="1">
      <alignment horizontal="center"/>
    </xf>
    <xf numFmtId="167" fontId="78" fillId="0" borderId="11" xfId="0" applyNumberFormat="1" applyFont="1" applyBorder="1" applyAlignment="1">
      <alignment horizontal="center"/>
    </xf>
    <xf numFmtId="0" fontId="83" fillId="0" borderId="11" xfId="8" applyFont="1" applyBorder="1" applyAlignment="1">
      <alignment horizontal="center"/>
    </xf>
    <xf numFmtId="0" fontId="86" fillId="0" borderId="30" xfId="8" applyFont="1" applyBorder="1"/>
    <xf numFmtId="0" fontId="87" fillId="0" borderId="30" xfId="8" applyFont="1" applyBorder="1"/>
    <xf numFmtId="3" fontId="86" fillId="0" borderId="30" xfId="0" applyNumberFormat="1" applyFont="1" applyBorder="1" applyAlignment="1">
      <alignment horizontal="right"/>
    </xf>
    <xf numFmtId="3" fontId="87" fillId="0" borderId="30" xfId="0" applyNumberFormat="1" applyFont="1" applyBorder="1" applyAlignment="1">
      <alignment horizontal="right"/>
    </xf>
    <xf numFmtId="0" fontId="78" fillId="0" borderId="9" xfId="8" applyFont="1" applyBorder="1"/>
    <xf numFmtId="0" fontId="87" fillId="0" borderId="9" xfId="8" applyFont="1" applyBorder="1"/>
    <xf numFmtId="10" fontId="35" fillId="0" borderId="9" xfId="0" applyNumberFormat="1" applyFont="1" applyBorder="1"/>
    <xf numFmtId="0" fontId="85" fillId="0" borderId="30" xfId="8" applyFont="1" applyBorder="1"/>
    <xf numFmtId="0" fontId="79" fillId="0" borderId="30" xfId="8" applyFont="1" applyBorder="1"/>
    <xf numFmtId="0" fontId="79" fillId="0" borderId="9" xfId="8" applyFont="1" applyBorder="1"/>
    <xf numFmtId="9" fontId="35" fillId="0" borderId="9" xfId="0" applyNumberFormat="1" applyFont="1" applyBorder="1"/>
    <xf numFmtId="0" fontId="78" fillId="0" borderId="0" xfId="8" applyFont="1" applyBorder="1"/>
    <xf numFmtId="0" fontId="80" fillId="0" borderId="0" xfId="8" applyFont="1" applyBorder="1"/>
    <xf numFmtId="0" fontId="81" fillId="3" borderId="0" xfId="8" applyFont="1" applyFill="1" applyBorder="1"/>
    <xf numFmtId="0" fontId="83" fillId="0" borderId="0" xfId="8" applyFont="1" applyBorder="1"/>
    <xf numFmtId="1" fontId="85" fillId="0" borderId="23" xfId="6" applyNumberFormat="1" applyFont="1" applyFill="1" applyBorder="1" applyAlignment="1">
      <alignment horizontal="right"/>
    </xf>
    <xf numFmtId="0" fontId="80" fillId="0" borderId="11" xfId="8" applyFont="1" applyFill="1" applyBorder="1" applyAlignment="1">
      <alignment horizontal="center"/>
    </xf>
    <xf numFmtId="0" fontId="81" fillId="3" borderId="11" xfId="8" applyFont="1" applyFill="1" applyBorder="1" applyAlignment="1">
      <alignment horizontal="center"/>
    </xf>
    <xf numFmtId="0" fontId="83" fillId="0" borderId="11" xfId="8" applyFont="1" applyFill="1" applyBorder="1" applyAlignment="1">
      <alignment horizontal="center"/>
    </xf>
    <xf numFmtId="0" fontId="86" fillId="0" borderId="43" xfId="8" applyFont="1" applyBorder="1"/>
    <xf numFmtId="0" fontId="79" fillId="3" borderId="24" xfId="8" applyFont="1" applyFill="1" applyBorder="1"/>
    <xf numFmtId="166" fontId="47" fillId="3" borderId="12" xfId="1" applyNumberFormat="1" applyFont="1" applyFill="1" applyBorder="1" applyAlignment="1">
      <alignment horizontal="center"/>
    </xf>
    <xf numFmtId="9" fontId="27" fillId="3" borderId="12" xfId="6" applyFont="1" applyFill="1" applyBorder="1" applyAlignment="1"/>
    <xf numFmtId="166" fontId="22" fillId="3" borderId="12" xfId="1" applyNumberFormat="1" applyFont="1" applyFill="1" applyBorder="1" applyAlignment="1">
      <alignment horizontal="center"/>
    </xf>
    <xf numFmtId="3" fontId="86" fillId="0" borderId="43" xfId="0" applyNumberFormat="1" applyFont="1" applyBorder="1" applyAlignment="1">
      <alignment horizontal="right"/>
    </xf>
    <xf numFmtId="3" fontId="79" fillId="3" borderId="24" xfId="0" applyNumberFormat="1" applyFont="1" applyFill="1" applyBorder="1" applyAlignment="1">
      <alignment horizontal="right"/>
    </xf>
    <xf numFmtId="0" fontId="86" fillId="0" borderId="37" xfId="8" applyFont="1" applyBorder="1"/>
    <xf numFmtId="0" fontId="79" fillId="3" borderId="27" xfId="8" applyFont="1" applyFill="1" applyBorder="1"/>
    <xf numFmtId="166" fontId="47" fillId="3" borderId="13" xfId="1" applyNumberFormat="1" applyFont="1" applyFill="1" applyBorder="1" applyAlignment="1">
      <alignment horizontal="center"/>
    </xf>
    <xf numFmtId="166" fontId="22" fillId="3" borderId="13" xfId="1" applyNumberFormat="1" applyFont="1" applyFill="1" applyBorder="1" applyAlignment="1">
      <alignment horizontal="center"/>
    </xf>
    <xf numFmtId="166" fontId="47" fillId="3" borderId="9" xfId="1" applyNumberFormat="1" applyFont="1" applyFill="1" applyBorder="1" applyAlignment="1">
      <alignment horizontal="center"/>
    </xf>
    <xf numFmtId="9" fontId="27" fillId="3" borderId="9" xfId="6" applyFont="1" applyFill="1" applyBorder="1" applyAlignment="1"/>
    <xf numFmtId="166" fontId="25" fillId="3" borderId="9" xfId="1" applyNumberFormat="1" applyFont="1" applyFill="1" applyBorder="1" applyAlignment="1">
      <alignment horizontal="center"/>
    </xf>
    <xf numFmtId="1" fontId="85" fillId="0" borderId="35" xfId="6" applyNumberFormat="1" applyFont="1" applyFill="1" applyBorder="1" applyAlignment="1">
      <alignment horizontal="right"/>
    </xf>
    <xf numFmtId="1" fontId="85" fillId="0" borderId="0" xfId="6" applyNumberFormat="1" applyFont="1" applyFill="1" applyBorder="1" applyAlignment="1">
      <alignment horizontal="right"/>
    </xf>
    <xf numFmtId="0" fontId="80" fillId="3" borderId="0" xfId="8" applyFont="1" applyFill="1" applyBorder="1" applyAlignment="1">
      <alignment horizontal="center"/>
    </xf>
    <xf numFmtId="0" fontId="81" fillId="3" borderId="0" xfId="8" applyFont="1" applyFill="1" applyBorder="1" applyAlignment="1">
      <alignment horizontal="center"/>
    </xf>
    <xf numFmtId="9" fontId="27" fillId="3" borderId="35" xfId="6" applyFont="1" applyFill="1" applyBorder="1" applyAlignment="1"/>
    <xf numFmtId="0" fontId="83" fillId="3" borderId="0" xfId="8" applyFont="1" applyFill="1" applyBorder="1" applyAlignment="1">
      <alignment horizontal="center"/>
    </xf>
    <xf numFmtId="0" fontId="86" fillId="0" borderId="36" xfId="8" applyFont="1" applyBorder="1" applyAlignment="1">
      <alignment horizontal="right"/>
    </xf>
    <xf numFmtId="0" fontId="79" fillId="3" borderId="38" xfId="8" applyFont="1" applyFill="1" applyBorder="1"/>
    <xf numFmtId="166" fontId="47" fillId="3" borderId="32" xfId="1" applyNumberFormat="1" applyFont="1" applyFill="1" applyBorder="1" applyAlignment="1">
      <alignment horizontal="fill"/>
    </xf>
    <xf numFmtId="166" fontId="26" fillId="3" borderId="23" xfId="1" applyNumberFormat="1" applyFont="1" applyFill="1" applyBorder="1" applyAlignment="1">
      <alignment horizontal="fill"/>
    </xf>
    <xf numFmtId="9" fontId="27" fillId="3" borderId="11" xfId="6" applyFont="1" applyFill="1" applyBorder="1" applyAlignment="1"/>
    <xf numFmtId="166" fontId="22" fillId="3" borderId="39" xfId="1" applyNumberFormat="1" applyFont="1" applyFill="1" applyBorder="1" applyAlignment="1">
      <alignment horizontal="fill"/>
    </xf>
    <xf numFmtId="0" fontId="86" fillId="0" borderId="43" xfId="8" applyFont="1" applyBorder="1" applyAlignment="1"/>
    <xf numFmtId="0" fontId="79" fillId="3" borderId="0" xfId="8" applyFont="1" applyFill="1" applyBorder="1"/>
    <xf numFmtId="166" fontId="47" fillId="3" borderId="35" xfId="1" applyNumberFormat="1" applyFont="1" applyFill="1" applyBorder="1" applyAlignment="1">
      <alignment horizontal="fill"/>
    </xf>
    <xf numFmtId="166" fontId="26" fillId="3" borderId="27" xfId="1" applyNumberFormat="1" applyFont="1" applyFill="1" applyBorder="1" applyAlignment="1">
      <alignment horizontal="fill"/>
    </xf>
    <xf numFmtId="9" fontId="27" fillId="3" borderId="13" xfId="6" applyFont="1" applyFill="1" applyBorder="1" applyAlignment="1"/>
    <xf numFmtId="166" fontId="22" fillId="3" borderId="28" xfId="1" applyNumberFormat="1" applyFont="1" applyFill="1" applyBorder="1" applyAlignment="1">
      <alignment horizontal="fill"/>
    </xf>
    <xf numFmtId="0" fontId="86" fillId="0" borderId="11" xfId="8" applyFont="1" applyBorder="1"/>
    <xf numFmtId="0" fontId="79" fillId="3" borderId="11" xfId="8" applyFont="1" applyFill="1" applyBorder="1"/>
    <xf numFmtId="166" fontId="47" fillId="3" borderId="11" xfId="1" applyNumberFormat="1" applyFont="1" applyFill="1" applyBorder="1" applyAlignment="1">
      <alignment horizontal="center"/>
    </xf>
    <xf numFmtId="166" fontId="25" fillId="3" borderId="11" xfId="1" applyNumberFormat="1" applyFont="1" applyFill="1" applyBorder="1" applyAlignment="1">
      <alignment horizontal="center"/>
    </xf>
    <xf numFmtId="0" fontId="86" fillId="0" borderId="13" xfId="8" applyFont="1" applyBorder="1"/>
    <xf numFmtId="0" fontId="79" fillId="3" borderId="13" xfId="8" applyFont="1" applyFill="1" applyBorder="1"/>
    <xf numFmtId="0" fontId="78" fillId="0" borderId="37" xfId="8" applyFont="1" applyBorder="1"/>
    <xf numFmtId="0" fontId="79" fillId="0" borderId="27" xfId="8" applyFont="1" applyBorder="1"/>
    <xf numFmtId="0" fontId="78" fillId="0" borderId="11" xfId="8" applyFont="1" applyBorder="1"/>
    <xf numFmtId="0" fontId="86" fillId="0" borderId="12" xfId="8" applyFont="1" applyBorder="1"/>
    <xf numFmtId="0" fontId="79" fillId="3" borderId="12" xfId="8" applyFont="1" applyFill="1" applyBorder="1"/>
    <xf numFmtId="0" fontId="79" fillId="0" borderId="13" xfId="8" applyFont="1" applyBorder="1"/>
    <xf numFmtId="166" fontId="25" fillId="3" borderId="13" xfId="1" applyNumberFormat="1" applyFont="1" applyFill="1" applyBorder="1" applyAlignment="1">
      <alignment horizontal="center"/>
    </xf>
    <xf numFmtId="166" fontId="80" fillId="3" borderId="9" xfId="1" applyNumberFormat="1" applyFont="1" applyFill="1" applyBorder="1" applyAlignment="1">
      <alignment horizontal="fill"/>
    </xf>
    <xf numFmtId="166" fontId="81" fillId="3" borderId="9" xfId="1" applyNumberFormat="1" applyFont="1" applyFill="1" applyBorder="1" applyAlignment="1">
      <alignment horizontal="fill"/>
    </xf>
    <xf numFmtId="166" fontId="83" fillId="3" borderId="9" xfId="1" applyNumberFormat="1" applyFont="1" applyFill="1" applyBorder="1" applyAlignment="1">
      <alignment horizontal="fill"/>
    </xf>
    <xf numFmtId="3" fontId="78" fillId="0" borderId="9" xfId="0" applyNumberFormat="1" applyFont="1" applyBorder="1" applyAlignment="1">
      <alignment horizontal="right"/>
    </xf>
    <xf numFmtId="3" fontId="78" fillId="0" borderId="0" xfId="0" applyNumberFormat="1" applyFont="1" applyBorder="1" applyAlignment="1">
      <alignment horizontal="right"/>
    </xf>
    <xf numFmtId="3" fontId="7" fillId="0" borderId="0" xfId="5" applyFont="1" applyBorder="1" applyAlignment="1">
      <alignment horizontal="center" readingOrder="2"/>
    </xf>
    <xf numFmtId="3" fontId="6" fillId="0" borderId="0" xfId="5" applyFont="1" applyBorder="1" applyAlignment="1">
      <alignment horizontal="center" readingOrder="2"/>
    </xf>
    <xf numFmtId="3" fontId="64" fillId="0" borderId="0" xfId="0" applyNumberFormat="1" applyFont="1" applyBorder="1" applyAlignment="1">
      <alignment horizontal="center"/>
    </xf>
    <xf numFmtId="167" fontId="67" fillId="0" borderId="12" xfId="0" applyNumberFormat="1" applyFont="1" applyBorder="1" applyAlignment="1">
      <alignment horizontal="center" wrapText="1"/>
    </xf>
    <xf numFmtId="167" fontId="67" fillId="0" borderId="13" xfId="0" applyNumberFormat="1" applyFont="1" applyBorder="1" applyAlignment="1">
      <alignment horizontal="center" wrapText="1"/>
    </xf>
    <xf numFmtId="3" fontId="67" fillId="0" borderId="16" xfId="0" applyNumberFormat="1" applyFont="1" applyBorder="1" applyAlignment="1">
      <alignment horizontal="center"/>
    </xf>
    <xf numFmtId="3" fontId="67" fillId="0" borderId="29" xfId="0" applyNumberFormat="1" applyFont="1" applyBorder="1" applyAlignment="1">
      <alignment horizontal="center"/>
    </xf>
    <xf numFmtId="3" fontId="67" fillId="0" borderId="17" xfId="0" applyNumberFormat="1" applyFont="1" applyBorder="1" applyAlignment="1">
      <alignment horizontal="center"/>
    </xf>
    <xf numFmtId="3" fontId="53" fillId="0" borderId="0" xfId="0" applyNumberFormat="1" applyFont="1" applyBorder="1" applyAlignment="1">
      <alignment horizontal="center"/>
    </xf>
    <xf numFmtId="3" fontId="57" fillId="0" borderId="16" xfId="0" applyNumberFormat="1" applyFont="1" applyBorder="1" applyAlignment="1">
      <alignment horizontal="center"/>
    </xf>
    <xf numFmtId="3" fontId="57" fillId="0" borderId="29" xfId="0" applyNumberFormat="1" applyFont="1" applyBorder="1" applyAlignment="1">
      <alignment horizontal="center"/>
    </xf>
    <xf numFmtId="3" fontId="57" fillId="0" borderId="17" xfId="0" applyNumberFormat="1" applyFont="1" applyBorder="1" applyAlignment="1">
      <alignment horizontal="center"/>
    </xf>
    <xf numFmtId="167" fontId="57" fillId="0" borderId="12" xfId="0" applyNumberFormat="1" applyFont="1" applyBorder="1" applyAlignment="1">
      <alignment horizontal="center" wrapText="1"/>
    </xf>
    <xf numFmtId="167" fontId="57" fillId="0" borderId="13" xfId="0" applyNumberFormat="1" applyFont="1" applyBorder="1" applyAlignment="1">
      <alignment horizontal="center" wrapText="1"/>
    </xf>
    <xf numFmtId="3" fontId="52" fillId="0" borderId="0" xfId="5" applyFont="1" applyBorder="1" applyAlignment="1">
      <alignment horizontal="center" readingOrder="2"/>
    </xf>
    <xf numFmtId="3" fontId="54" fillId="0" borderId="0" xfId="5" applyFont="1" applyBorder="1" applyAlignment="1">
      <alignment horizontal="center" readingOrder="2"/>
    </xf>
  </cellXfs>
  <cellStyles count="9">
    <cellStyle name="Comma 2" xfId="2"/>
    <cellStyle name="Comma 3" xfId="1"/>
    <cellStyle name="InputField" xfId="3"/>
    <cellStyle name="Normal" xfId="0" builtinId="0"/>
    <cellStyle name="Normal 2" xfId="4"/>
    <cellStyle name="Normal_הצעת תקציב 1999 (2)" xfId="5"/>
    <cellStyle name="Normal_הצעת תקציב-משרד הפנים 2002" xfId="8"/>
    <cellStyle name="Percent 2" xfId="7"/>
    <cellStyle name="Percent 3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ril\AppData\Local\Microsoft\Windows\Temporary%20Internet%20Files\Content.Outlook\RXOHHTS6\&#1514;&#1511;&#1510;&#1497;&#1489;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תקציב 2015"/>
      <sheetName val="תקציב שכר"/>
      <sheetName val="ריכוז מחלקות"/>
      <sheetName val="התפלגות הכנסות והוצאות"/>
      <sheetName val="תברים"/>
      <sheetName val="טבלה לישיבת כספיים"/>
    </sheetNames>
    <sheetDataSet>
      <sheetData sheetId="0">
        <row r="22">
          <cell r="G22">
            <v>931583</v>
          </cell>
          <cell r="I22">
            <v>951810</v>
          </cell>
          <cell r="K22">
            <v>1019617.1</v>
          </cell>
        </row>
        <row r="51">
          <cell r="G51">
            <v>1322237</v>
          </cell>
          <cell r="I51">
            <v>1263000</v>
          </cell>
          <cell r="K51">
            <v>1293157</v>
          </cell>
        </row>
        <row r="52">
          <cell r="G52">
            <v>1370737</v>
          </cell>
          <cell r="I52">
            <v>1365475.4</v>
          </cell>
          <cell r="K52">
            <v>1657201.53</v>
          </cell>
        </row>
        <row r="71">
          <cell r="G71">
            <v>71700</v>
          </cell>
          <cell r="I71">
            <v>61200</v>
          </cell>
          <cell r="K71">
            <v>70000</v>
          </cell>
        </row>
        <row r="72">
          <cell r="G72">
            <v>172577</v>
          </cell>
          <cell r="I72">
            <v>209969</v>
          </cell>
          <cell r="K72">
            <v>220605.55</v>
          </cell>
        </row>
        <row r="81">
          <cell r="G81">
            <v>164441</v>
          </cell>
          <cell r="I81">
            <v>169441</v>
          </cell>
          <cell r="K81">
            <v>169550</v>
          </cell>
        </row>
        <row r="135">
          <cell r="G135">
            <v>5500</v>
          </cell>
          <cell r="I135">
            <v>6500</v>
          </cell>
          <cell r="K135">
            <v>10500</v>
          </cell>
        </row>
        <row r="136">
          <cell r="G136">
            <v>1581221</v>
          </cell>
          <cell r="I136">
            <v>1673172.2</v>
          </cell>
          <cell r="K136">
            <v>1771594.37</v>
          </cell>
        </row>
        <row r="169">
          <cell r="G169">
            <v>1600</v>
          </cell>
          <cell r="I169">
            <v>5100</v>
          </cell>
          <cell r="K169">
            <v>5300</v>
          </cell>
        </row>
        <row r="170">
          <cell r="G170">
            <v>1369815</v>
          </cell>
          <cell r="I170">
            <v>1084582</v>
          </cell>
          <cell r="K170">
            <v>1240291.55</v>
          </cell>
        </row>
        <row r="180">
          <cell r="G180">
            <v>86347</v>
          </cell>
          <cell r="I180">
            <v>82486</v>
          </cell>
          <cell r="K180">
            <v>84960.58</v>
          </cell>
        </row>
        <row r="207">
          <cell r="G207">
            <v>200000</v>
          </cell>
          <cell r="I207">
            <v>200000</v>
          </cell>
          <cell r="K207">
            <v>480000</v>
          </cell>
        </row>
        <row r="208">
          <cell r="G208">
            <v>557441</v>
          </cell>
          <cell r="I208">
            <v>568158</v>
          </cell>
          <cell r="K208">
            <v>571792.03</v>
          </cell>
        </row>
        <row r="222">
          <cell r="G222">
            <v>56000</v>
          </cell>
          <cell r="I222">
            <v>252000</v>
          </cell>
          <cell r="K222">
            <v>82000</v>
          </cell>
        </row>
        <row r="223">
          <cell r="G223">
            <v>465247</v>
          </cell>
          <cell r="I223">
            <v>502021</v>
          </cell>
          <cell r="K223">
            <v>486480.5</v>
          </cell>
        </row>
        <row r="244">
          <cell r="G244">
            <v>1643260</v>
          </cell>
          <cell r="I244">
            <v>1556759</v>
          </cell>
          <cell r="K244">
            <v>1610439.1300000001</v>
          </cell>
        </row>
        <row r="263">
          <cell r="G263">
            <v>0</v>
          </cell>
          <cell r="I263">
            <v>2200</v>
          </cell>
          <cell r="K263">
            <v>3000</v>
          </cell>
        </row>
        <row r="264">
          <cell r="G264">
            <v>1622000</v>
          </cell>
          <cell r="I264">
            <v>1718974</v>
          </cell>
          <cell r="K264">
            <v>2051982</v>
          </cell>
        </row>
        <row r="277">
          <cell r="G277">
            <v>2613692</v>
          </cell>
          <cell r="I277">
            <v>2747073.7</v>
          </cell>
          <cell r="K277">
            <v>2676903.5499999998</v>
          </cell>
        </row>
        <row r="290">
          <cell r="G290">
            <v>642346</v>
          </cell>
          <cell r="I290">
            <v>739407</v>
          </cell>
          <cell r="K290">
            <v>925449.38</v>
          </cell>
        </row>
        <row r="299">
          <cell r="G299">
            <v>112624</v>
          </cell>
          <cell r="I299">
            <v>111817</v>
          </cell>
          <cell r="K299">
            <v>107073.11</v>
          </cell>
        </row>
        <row r="323">
          <cell r="G323">
            <v>15500</v>
          </cell>
          <cell r="I323">
            <v>16000</v>
          </cell>
          <cell r="K323">
            <v>16000</v>
          </cell>
        </row>
        <row r="324">
          <cell r="G324">
            <v>190405</v>
          </cell>
          <cell r="I324">
            <v>183942</v>
          </cell>
          <cell r="K324">
            <v>239028.66</v>
          </cell>
        </row>
        <row r="334">
          <cell r="G334">
            <v>1615</v>
          </cell>
          <cell r="I334">
            <v>2261</v>
          </cell>
          <cell r="K334">
            <v>3240</v>
          </cell>
        </row>
        <row r="335">
          <cell r="G335">
            <v>3540</v>
          </cell>
          <cell r="I335">
            <v>3540</v>
          </cell>
          <cell r="K335">
            <v>3540</v>
          </cell>
        </row>
        <row r="371">
          <cell r="G371">
            <v>210522</v>
          </cell>
          <cell r="I371">
            <v>209989</v>
          </cell>
          <cell r="K371">
            <v>218234</v>
          </cell>
        </row>
        <row r="372">
          <cell r="G372">
            <v>824209</v>
          </cell>
          <cell r="I372">
            <v>850280</v>
          </cell>
          <cell r="K372">
            <v>733459.01</v>
          </cell>
        </row>
        <row r="442">
          <cell r="G442">
            <v>2092276</v>
          </cell>
          <cell r="I442">
            <v>2027412</v>
          </cell>
          <cell r="K442">
            <v>2166827</v>
          </cell>
        </row>
        <row r="443">
          <cell r="G443">
            <v>2663162</v>
          </cell>
          <cell r="I443">
            <v>2475818.6</v>
          </cell>
          <cell r="K443">
            <v>2868499.07</v>
          </cell>
        </row>
        <row r="476">
          <cell r="G476">
            <v>1179934</v>
          </cell>
          <cell r="I476">
            <v>1280618</v>
          </cell>
          <cell r="K476">
            <v>1371780</v>
          </cell>
        </row>
        <row r="477">
          <cell r="G477">
            <v>1835816</v>
          </cell>
          <cell r="I477">
            <v>1715628.2</v>
          </cell>
          <cell r="K477">
            <v>1844594.67</v>
          </cell>
        </row>
        <row r="485">
          <cell r="G485">
            <v>67618</v>
          </cell>
          <cell r="I485">
            <v>46593</v>
          </cell>
          <cell r="K485">
            <v>0</v>
          </cell>
        </row>
        <row r="486">
          <cell r="G486">
            <v>60000</v>
          </cell>
          <cell r="K486">
            <v>0</v>
          </cell>
        </row>
        <row r="507">
          <cell r="G507">
            <v>2004509</v>
          </cell>
          <cell r="I507">
            <v>1950703</v>
          </cell>
          <cell r="K507">
            <v>2028721</v>
          </cell>
        </row>
        <row r="508">
          <cell r="G508">
            <v>2396900</v>
          </cell>
          <cell r="I508">
            <v>2283442</v>
          </cell>
          <cell r="K508">
            <v>2453200.04</v>
          </cell>
        </row>
        <row r="522">
          <cell r="G522">
            <v>525553</v>
          </cell>
          <cell r="I522">
            <v>501248</v>
          </cell>
          <cell r="K522">
            <v>380393</v>
          </cell>
        </row>
        <row r="523">
          <cell r="G523">
            <v>678153</v>
          </cell>
          <cell r="I523">
            <v>594235.81000000006</v>
          </cell>
          <cell r="K523">
            <v>552656</v>
          </cell>
        </row>
        <row r="546">
          <cell r="G546">
            <v>10000</v>
          </cell>
          <cell r="I546">
            <v>8000</v>
          </cell>
          <cell r="K546">
            <v>8000</v>
          </cell>
        </row>
        <row r="547">
          <cell r="G547">
            <v>260000</v>
          </cell>
          <cell r="I547">
            <v>265961</v>
          </cell>
          <cell r="K547">
            <v>285000</v>
          </cell>
        </row>
        <row r="564">
          <cell r="G564">
            <v>80000</v>
          </cell>
          <cell r="I564">
            <v>959</v>
          </cell>
          <cell r="K564">
            <v>81000</v>
          </cell>
        </row>
        <row r="565">
          <cell r="G565">
            <v>643547</v>
          </cell>
          <cell r="I565">
            <v>322339.8</v>
          </cell>
          <cell r="K565">
            <v>715105</v>
          </cell>
        </row>
        <row r="579">
          <cell r="G579">
            <v>140000</v>
          </cell>
          <cell r="I579">
            <v>132319</v>
          </cell>
          <cell r="K579">
            <v>133000</v>
          </cell>
        </row>
        <row r="580">
          <cell r="G580">
            <v>490000</v>
          </cell>
          <cell r="I580">
            <v>482319</v>
          </cell>
          <cell r="K580">
            <v>503000</v>
          </cell>
        </row>
        <row r="609">
          <cell r="G609">
            <v>271000</v>
          </cell>
          <cell r="I609">
            <v>322040</v>
          </cell>
          <cell r="K609">
            <v>278000</v>
          </cell>
        </row>
        <row r="610">
          <cell r="G610">
            <v>465629</v>
          </cell>
          <cell r="I610">
            <v>478433.4</v>
          </cell>
          <cell r="K610">
            <v>450628</v>
          </cell>
        </row>
        <row r="729">
          <cell r="G729">
            <v>1795891</v>
          </cell>
          <cell r="I729">
            <v>1872967</v>
          </cell>
          <cell r="K729">
            <v>2356078</v>
          </cell>
        </row>
        <row r="730">
          <cell r="G730">
            <v>2404782</v>
          </cell>
          <cell r="I730">
            <v>2526215</v>
          </cell>
          <cell r="K730">
            <v>3218495.66</v>
          </cell>
        </row>
        <row r="746">
          <cell r="G746">
            <v>6500</v>
          </cell>
          <cell r="I746">
            <v>4100</v>
          </cell>
          <cell r="K746">
            <v>6000</v>
          </cell>
        </row>
        <row r="747">
          <cell r="G747">
            <v>50000</v>
          </cell>
          <cell r="I747">
            <v>46829</v>
          </cell>
          <cell r="K747">
            <v>65000</v>
          </cell>
        </row>
        <row r="782">
          <cell r="K782">
            <v>1220000</v>
          </cell>
        </row>
        <row r="783">
          <cell r="G783">
            <v>1156458</v>
          </cell>
          <cell r="I783">
            <v>1138622</v>
          </cell>
          <cell r="K783">
            <v>1243269</v>
          </cell>
        </row>
        <row r="794">
          <cell r="G794">
            <v>51000</v>
          </cell>
          <cell r="I794">
            <v>38767</v>
          </cell>
          <cell r="K794">
            <v>40000</v>
          </cell>
        </row>
        <row r="795">
          <cell r="G795">
            <v>110500</v>
          </cell>
          <cell r="I795">
            <v>107000</v>
          </cell>
          <cell r="K795">
            <v>110500</v>
          </cell>
        </row>
        <row r="815">
          <cell r="G815">
            <v>7712208</v>
          </cell>
          <cell r="I815">
            <v>7257813.4299999997</v>
          </cell>
          <cell r="K815">
            <v>7317020</v>
          </cell>
        </row>
        <row r="816">
          <cell r="G816">
            <v>6480724</v>
          </cell>
          <cell r="I816">
            <v>6080939</v>
          </cell>
          <cell r="K816">
            <v>6056103.6200000001</v>
          </cell>
        </row>
        <row r="852">
          <cell r="G852">
            <v>18849961</v>
          </cell>
          <cell r="I852">
            <v>19507675</v>
          </cell>
          <cell r="K852">
            <v>19018144</v>
          </cell>
        </row>
        <row r="853">
          <cell r="G853">
            <v>1893154</v>
          </cell>
          <cell r="I853">
            <v>3242476</v>
          </cell>
          <cell r="K853">
            <v>1990003</v>
          </cell>
        </row>
        <row r="862">
          <cell r="G862">
            <v>0</v>
          </cell>
        </row>
        <row r="863">
          <cell r="G863">
            <v>730815</v>
          </cell>
          <cell r="I863">
            <v>640093</v>
          </cell>
          <cell r="K863">
            <v>660372.18999999994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rightToLeft="1" topLeftCell="A25" workbookViewId="0">
      <selection activeCell="J15" sqref="J15"/>
    </sheetView>
  </sheetViews>
  <sheetFormatPr defaultRowHeight="14.25" x14ac:dyDescent="0.2"/>
  <cols>
    <col min="1" max="1" width="17.375" customWidth="1"/>
    <col min="6" max="6" width="11.5" customWidth="1"/>
  </cols>
  <sheetData>
    <row r="1" spans="1:7" ht="23.25" x14ac:dyDescent="0.35">
      <c r="A1" s="448" t="s">
        <v>0</v>
      </c>
      <c r="B1" s="448"/>
      <c r="C1" s="448"/>
      <c r="D1" s="448"/>
      <c r="E1" s="448"/>
      <c r="F1" s="448"/>
      <c r="G1" s="1"/>
    </row>
    <row r="2" spans="1:7" ht="20.25" x14ac:dyDescent="0.3">
      <c r="A2" s="449" t="s">
        <v>1</v>
      </c>
      <c r="B2" s="449"/>
      <c r="C2" s="449"/>
      <c r="D2" s="449"/>
      <c r="E2" s="449"/>
      <c r="F2" s="449"/>
      <c r="G2" s="1"/>
    </row>
    <row r="3" spans="1:7" ht="20.25" x14ac:dyDescent="0.3">
      <c r="A3" s="3"/>
      <c r="B3" s="3"/>
      <c r="C3" s="130"/>
      <c r="D3" s="5"/>
      <c r="E3" s="6"/>
      <c r="F3" s="4"/>
      <c r="G3" s="1"/>
    </row>
    <row r="4" spans="1:7" ht="21" thickBot="1" x14ac:dyDescent="0.35">
      <c r="A4" s="7" t="s">
        <v>2</v>
      </c>
      <c r="B4" s="7"/>
      <c r="C4" s="131"/>
      <c r="D4" s="9"/>
      <c r="E4" s="10"/>
      <c r="F4" s="8"/>
      <c r="G4" s="1"/>
    </row>
    <row r="5" spans="1:7" ht="15.75" x14ac:dyDescent="0.25">
      <c r="A5" s="11"/>
      <c r="B5" s="65" t="s">
        <v>3</v>
      </c>
      <c r="C5" s="132" t="s">
        <v>4</v>
      </c>
      <c r="D5" s="89" t="s">
        <v>5</v>
      </c>
      <c r="E5" s="126" t="s">
        <v>6</v>
      </c>
      <c r="F5" s="12" t="s">
        <v>7</v>
      </c>
      <c r="G5" s="67" t="s">
        <v>8</v>
      </c>
    </row>
    <row r="6" spans="1:7" ht="16.5" thickBot="1" x14ac:dyDescent="0.3">
      <c r="A6" s="13"/>
      <c r="B6" s="66">
        <v>2012</v>
      </c>
      <c r="C6" s="133">
        <v>2013</v>
      </c>
      <c r="D6" s="90">
        <v>2013</v>
      </c>
      <c r="E6" s="127" t="s">
        <v>9</v>
      </c>
      <c r="F6" s="14">
        <v>2014</v>
      </c>
      <c r="G6" s="68" t="s">
        <v>10</v>
      </c>
    </row>
    <row r="7" spans="1:7" ht="16.5" thickBot="1" x14ac:dyDescent="0.3">
      <c r="A7" s="15"/>
      <c r="B7" s="16">
        <v>1</v>
      </c>
      <c r="C7" s="134">
        <v>2</v>
      </c>
      <c r="D7" s="91">
        <v>3</v>
      </c>
      <c r="E7" s="129">
        <v>4</v>
      </c>
      <c r="F7" s="17">
        <v>5</v>
      </c>
      <c r="G7" s="128">
        <v>6</v>
      </c>
    </row>
    <row r="8" spans="1:7" ht="15.75" x14ac:dyDescent="0.25">
      <c r="A8" s="18" t="s">
        <v>11</v>
      </c>
      <c r="B8" s="18"/>
      <c r="C8" s="135"/>
      <c r="D8" s="92"/>
      <c r="E8" s="19"/>
      <c r="F8" s="20"/>
      <c r="G8" s="69"/>
    </row>
    <row r="9" spans="1:7" ht="15.75" x14ac:dyDescent="0.25">
      <c r="A9" s="21" t="s">
        <v>12</v>
      </c>
      <c r="B9" s="106">
        <v>14144</v>
      </c>
      <c r="C9" s="136">
        <v>14733</v>
      </c>
      <c r="D9" s="88">
        <v>15104</v>
      </c>
      <c r="E9" s="22">
        <v>1.1769067796610169</v>
      </c>
      <c r="F9" s="70">
        <v>17776</v>
      </c>
      <c r="G9" s="71">
        <v>0.48474271222491888</v>
      </c>
    </row>
    <row r="10" spans="1:7" ht="15.75" x14ac:dyDescent="0.25">
      <c r="A10" s="21" t="s">
        <v>13</v>
      </c>
      <c r="B10" s="106">
        <v>4975</v>
      </c>
      <c r="C10" s="136">
        <v>5003</v>
      </c>
      <c r="D10" s="88">
        <v>5305</v>
      </c>
      <c r="E10" s="22">
        <v>1.0352497643732328</v>
      </c>
      <c r="F10" s="70">
        <v>5492</v>
      </c>
      <c r="G10" s="71">
        <v>0.14976411878596166</v>
      </c>
    </row>
    <row r="11" spans="1:7" ht="15.75" x14ac:dyDescent="0.25">
      <c r="A11" s="23" t="s">
        <v>14</v>
      </c>
      <c r="B11" s="107">
        <v>1273</v>
      </c>
      <c r="C11" s="136">
        <v>1428</v>
      </c>
      <c r="D11" s="88">
        <v>1369</v>
      </c>
      <c r="E11" s="22">
        <v>0.98831263696128557</v>
      </c>
      <c r="F11" s="70">
        <v>1353</v>
      </c>
      <c r="G11" s="71">
        <v>3.6895639606228353E-2</v>
      </c>
    </row>
    <row r="12" spans="1:7" ht="16.5" thickBot="1" x14ac:dyDescent="0.3">
      <c r="A12" s="21" t="s">
        <v>15</v>
      </c>
      <c r="B12" s="106">
        <v>4708</v>
      </c>
      <c r="C12" s="136">
        <v>4827</v>
      </c>
      <c r="D12" s="88">
        <v>4892</v>
      </c>
      <c r="E12" s="22">
        <v>0.9691332788225675</v>
      </c>
      <c r="F12" s="72">
        <v>4741</v>
      </c>
      <c r="G12" s="71">
        <v>0.1292847208966213</v>
      </c>
    </row>
    <row r="13" spans="1:7" ht="16.5" thickBot="1" x14ac:dyDescent="0.3">
      <c r="A13" s="25" t="s">
        <v>16</v>
      </c>
      <c r="B13" s="26">
        <v>25100</v>
      </c>
      <c r="C13" s="137">
        <v>25991</v>
      </c>
      <c r="D13" s="95">
        <v>26670</v>
      </c>
      <c r="E13" s="28">
        <v>1.1009373828271467</v>
      </c>
      <c r="F13" s="27">
        <v>29362</v>
      </c>
      <c r="G13" s="29">
        <v>0.80068719151373013</v>
      </c>
    </row>
    <row r="14" spans="1:7" ht="15.75" x14ac:dyDescent="0.25">
      <c r="A14" s="30" t="s">
        <v>17</v>
      </c>
      <c r="B14" s="30"/>
      <c r="C14" s="138"/>
      <c r="D14" s="93"/>
      <c r="E14" s="31"/>
      <c r="F14" s="32"/>
      <c r="G14" s="69"/>
    </row>
    <row r="15" spans="1:7" ht="15.75" x14ac:dyDescent="0.25">
      <c r="A15" s="21" t="s">
        <v>18</v>
      </c>
      <c r="B15" s="108">
        <v>4522</v>
      </c>
      <c r="C15" s="138">
        <v>5022</v>
      </c>
      <c r="D15" s="93">
        <v>5028</v>
      </c>
      <c r="E15" s="22">
        <v>1.0542959427207637</v>
      </c>
      <c r="F15" s="73">
        <v>5301</v>
      </c>
      <c r="G15" s="71">
        <v>0.14455564342395899</v>
      </c>
    </row>
    <row r="16" spans="1:7" ht="15.75" x14ac:dyDescent="0.25">
      <c r="A16" s="21" t="s">
        <v>19</v>
      </c>
      <c r="B16" s="108">
        <v>1583</v>
      </c>
      <c r="C16" s="138">
        <v>1765</v>
      </c>
      <c r="D16" s="93">
        <v>1624</v>
      </c>
      <c r="E16" s="22">
        <v>1.0609605911330049</v>
      </c>
      <c r="F16" s="73">
        <v>1723</v>
      </c>
      <c r="G16" s="71">
        <v>4.6985356276076466E-2</v>
      </c>
    </row>
    <row r="17" spans="1:7" ht="16.5" thickBot="1" x14ac:dyDescent="0.3">
      <c r="A17" s="21" t="s">
        <v>20</v>
      </c>
      <c r="B17" s="108">
        <v>455</v>
      </c>
      <c r="C17" s="138">
        <v>380</v>
      </c>
      <c r="D17" s="93">
        <v>525</v>
      </c>
      <c r="E17" s="22">
        <v>9.3333333333333338E-2</v>
      </c>
      <c r="F17" s="74">
        <v>49</v>
      </c>
      <c r="G17" s="71">
        <v>1.3362057211420469E-3</v>
      </c>
    </row>
    <row r="18" spans="1:7" ht="16.5" thickBot="1" x14ac:dyDescent="0.3">
      <c r="A18" s="25" t="s">
        <v>21</v>
      </c>
      <c r="B18" s="33">
        <v>6560</v>
      </c>
      <c r="C18" s="139">
        <v>7167</v>
      </c>
      <c r="D18" s="94">
        <v>7177</v>
      </c>
      <c r="E18" s="28">
        <v>0.9855092657099066</v>
      </c>
      <c r="F18" s="34">
        <v>7073</v>
      </c>
      <c r="G18" s="29">
        <v>0.19287720542117751</v>
      </c>
    </row>
    <row r="19" spans="1:7" ht="15.75" x14ac:dyDescent="0.25">
      <c r="A19" s="21" t="s">
        <v>22</v>
      </c>
      <c r="B19" s="108">
        <v>23</v>
      </c>
      <c r="C19" s="138">
        <v>53</v>
      </c>
      <c r="D19" s="93">
        <v>60</v>
      </c>
      <c r="E19" s="22">
        <v>0.6166666666666667</v>
      </c>
      <c r="F19" s="75">
        <v>37</v>
      </c>
      <c r="G19" s="35">
        <v>1.0089716669848109E-3</v>
      </c>
    </row>
    <row r="20" spans="1:7" ht="15.75" x14ac:dyDescent="0.25">
      <c r="A20" s="21" t="s">
        <v>23</v>
      </c>
      <c r="B20" s="108">
        <v>300</v>
      </c>
      <c r="C20" s="138"/>
      <c r="D20" s="93">
        <v>200</v>
      </c>
      <c r="E20" s="22">
        <v>0</v>
      </c>
      <c r="F20" s="73"/>
      <c r="G20" s="36"/>
    </row>
    <row r="21" spans="1:7" ht="16.5" thickBot="1" x14ac:dyDescent="0.3">
      <c r="A21" s="21" t="s">
        <v>24</v>
      </c>
      <c r="B21" s="108">
        <v>316</v>
      </c>
      <c r="C21" s="138">
        <v>1100</v>
      </c>
      <c r="D21" s="93">
        <v>1122</v>
      </c>
      <c r="E21" s="22">
        <v>0.17825311942959002</v>
      </c>
      <c r="F21" s="74">
        <v>200</v>
      </c>
      <c r="G21" s="37">
        <v>5.4539009026205992E-3</v>
      </c>
    </row>
    <row r="22" spans="1:7" ht="16.5" thickBot="1" x14ac:dyDescent="0.3">
      <c r="A22" s="25" t="s">
        <v>25</v>
      </c>
      <c r="B22" s="103">
        <v>32299</v>
      </c>
      <c r="C22" s="140">
        <v>34311</v>
      </c>
      <c r="D22" s="105">
        <v>35229</v>
      </c>
      <c r="E22" s="28">
        <v>1.040932186550853</v>
      </c>
      <c r="F22" s="104">
        <v>36671</v>
      </c>
      <c r="G22" s="123">
        <v>1.0000272695045131</v>
      </c>
    </row>
    <row r="23" spans="1:7" ht="15.75" x14ac:dyDescent="0.25">
      <c r="A23" s="38"/>
      <c r="B23" s="38"/>
      <c r="C23" s="141"/>
      <c r="D23" s="84"/>
      <c r="E23" s="125"/>
      <c r="F23" s="39"/>
      <c r="G23" s="1"/>
    </row>
    <row r="24" spans="1:7" ht="21" thickBot="1" x14ac:dyDescent="0.35">
      <c r="A24" s="7" t="s">
        <v>26</v>
      </c>
      <c r="B24" s="7"/>
      <c r="C24" s="142"/>
      <c r="D24" s="85"/>
      <c r="E24" s="125"/>
      <c r="F24" s="41"/>
      <c r="G24" s="1"/>
    </row>
    <row r="25" spans="1:7" ht="15.75" x14ac:dyDescent="0.25">
      <c r="A25" s="42" t="s">
        <v>27</v>
      </c>
      <c r="B25" s="42"/>
      <c r="C25" s="143"/>
      <c r="D25" s="83"/>
      <c r="E25" s="31"/>
      <c r="F25" s="43"/>
      <c r="G25" s="100"/>
    </row>
    <row r="26" spans="1:7" ht="15.75" x14ac:dyDescent="0.25">
      <c r="A26" s="44" t="s">
        <v>28</v>
      </c>
      <c r="B26" s="109">
        <v>5815</v>
      </c>
      <c r="C26" s="144">
        <v>6213</v>
      </c>
      <c r="D26" s="76">
        <v>6186</v>
      </c>
      <c r="E26" s="22">
        <v>1.0158422243776268</v>
      </c>
      <c r="F26" s="117">
        <v>6284</v>
      </c>
      <c r="G26" s="71">
        <v>0.17136156636033922</v>
      </c>
    </row>
    <row r="27" spans="1:7" ht="15.75" x14ac:dyDescent="0.25">
      <c r="A27" s="44" t="s">
        <v>29</v>
      </c>
      <c r="B27" s="109">
        <v>11480</v>
      </c>
      <c r="C27" s="144">
        <v>11671</v>
      </c>
      <c r="D27" s="76">
        <v>11276</v>
      </c>
      <c r="E27" s="22">
        <v>1.0354735721887194</v>
      </c>
      <c r="F27" s="117">
        <v>11676</v>
      </c>
      <c r="G27" s="71">
        <v>0.31839873469499058</v>
      </c>
    </row>
    <row r="28" spans="1:7" ht="15.75" x14ac:dyDescent="0.25">
      <c r="A28" s="45" t="s">
        <v>14</v>
      </c>
      <c r="B28" s="110">
        <v>1273</v>
      </c>
      <c r="C28" s="144">
        <v>1428</v>
      </c>
      <c r="D28" s="76">
        <v>1369</v>
      </c>
      <c r="E28" s="22">
        <v>0.98831263696128557</v>
      </c>
      <c r="F28" s="117">
        <v>1353</v>
      </c>
      <c r="G28" s="71">
        <v>3.6895639606228353E-2</v>
      </c>
    </row>
    <row r="29" spans="1:7" ht="16.5" thickBot="1" x14ac:dyDescent="0.3">
      <c r="A29" s="46" t="s">
        <v>30</v>
      </c>
      <c r="B29" s="56">
        <v>2924</v>
      </c>
      <c r="C29" s="145">
        <v>2916</v>
      </c>
      <c r="D29" s="77">
        <v>4485</v>
      </c>
      <c r="E29" s="22">
        <v>1.0338907469342251</v>
      </c>
      <c r="F29" s="118">
        <v>4637</v>
      </c>
      <c r="G29" s="71">
        <v>0.12644869242725859</v>
      </c>
    </row>
    <row r="30" spans="1:7" ht="16.5" thickBot="1" x14ac:dyDescent="0.3">
      <c r="A30" s="25" t="s">
        <v>31</v>
      </c>
      <c r="B30" s="33">
        <v>21492</v>
      </c>
      <c r="C30" s="146">
        <v>22228</v>
      </c>
      <c r="D30" s="80">
        <v>23316</v>
      </c>
      <c r="E30" s="28">
        <v>1.0271916280665638</v>
      </c>
      <c r="F30" s="48">
        <v>23950</v>
      </c>
      <c r="G30" s="29">
        <v>0.65310463308881672</v>
      </c>
    </row>
    <row r="31" spans="1:7" ht="16.5" thickBot="1" x14ac:dyDescent="0.3">
      <c r="A31" s="49" t="s">
        <v>32</v>
      </c>
      <c r="B31" s="50"/>
      <c r="C31" s="147"/>
      <c r="D31" s="81"/>
      <c r="E31" s="40"/>
      <c r="F31" s="51"/>
      <c r="G31" s="1"/>
    </row>
    <row r="32" spans="1:7" ht="16.5" thickBot="1" x14ac:dyDescent="0.3">
      <c r="A32" s="156" t="s">
        <v>33</v>
      </c>
      <c r="B32" s="111">
        <v>2397</v>
      </c>
      <c r="C32" s="148">
        <v>2750</v>
      </c>
      <c r="D32" s="78">
        <v>2541</v>
      </c>
      <c r="E32" s="31">
        <v>1.0692640692640694</v>
      </c>
      <c r="F32" s="119">
        <v>2717</v>
      </c>
      <c r="G32" s="101">
        <v>7.4091243762100842E-2</v>
      </c>
    </row>
    <row r="33" spans="1:7" ht="16.5" thickBot="1" x14ac:dyDescent="0.3">
      <c r="A33" s="155" t="s">
        <v>34</v>
      </c>
      <c r="B33" s="112">
        <v>4936</v>
      </c>
      <c r="C33" s="149">
        <v>5355</v>
      </c>
      <c r="D33" s="79">
        <v>5035</v>
      </c>
      <c r="E33" s="31">
        <v>1.1402184707050647</v>
      </c>
      <c r="F33" s="120">
        <v>5741</v>
      </c>
      <c r="G33" s="102">
        <v>0.1565542254097243</v>
      </c>
    </row>
    <row r="34" spans="1:7" ht="16.5" thickBot="1" x14ac:dyDescent="0.3">
      <c r="A34" s="25" t="s">
        <v>35</v>
      </c>
      <c r="B34" s="33">
        <v>7333</v>
      </c>
      <c r="C34" s="146">
        <v>8105</v>
      </c>
      <c r="D34" s="80">
        <v>7576</v>
      </c>
      <c r="E34" s="28">
        <v>1.1164202745512144</v>
      </c>
      <c r="F34" s="48">
        <v>8458</v>
      </c>
      <c r="G34" s="29">
        <v>0.23064546917182516</v>
      </c>
    </row>
    <row r="35" spans="1:7" ht="16.5" thickBot="1" x14ac:dyDescent="0.3">
      <c r="A35" s="49" t="s">
        <v>36</v>
      </c>
      <c r="B35" s="50"/>
      <c r="C35" s="147"/>
      <c r="D35" s="81"/>
      <c r="E35" s="40"/>
      <c r="F35" s="51"/>
      <c r="G35" s="1"/>
    </row>
    <row r="36" spans="1:7" ht="15.75" x14ac:dyDescent="0.25">
      <c r="A36" s="52" t="s">
        <v>37</v>
      </c>
      <c r="B36" s="113">
        <v>280</v>
      </c>
      <c r="C36" s="150">
        <v>287</v>
      </c>
      <c r="D36" s="82">
        <v>354</v>
      </c>
      <c r="E36" s="31">
        <v>1.03954802259887</v>
      </c>
      <c r="F36" s="53">
        <v>368</v>
      </c>
      <c r="G36" s="101">
        <v>1.0035177660821903E-2</v>
      </c>
    </row>
    <row r="37" spans="1:7" ht="16.5" thickBot="1" x14ac:dyDescent="0.3">
      <c r="A37" s="54" t="s">
        <v>38</v>
      </c>
      <c r="B37" s="114">
        <v>1918</v>
      </c>
      <c r="C37" s="145">
        <v>2055</v>
      </c>
      <c r="D37" s="77">
        <v>2079</v>
      </c>
      <c r="E37" s="24">
        <v>1.0038480038480038</v>
      </c>
      <c r="F37" s="121">
        <v>2087</v>
      </c>
      <c r="G37" s="102">
        <v>5.6911455918845957E-2</v>
      </c>
    </row>
    <row r="38" spans="1:7" ht="16.5" thickBot="1" x14ac:dyDescent="0.3">
      <c r="A38" s="55" t="s">
        <v>39</v>
      </c>
      <c r="B38" s="56">
        <v>2198</v>
      </c>
      <c r="C38" s="146">
        <v>2342</v>
      </c>
      <c r="D38" s="80">
        <v>2433</v>
      </c>
      <c r="E38" s="28">
        <v>1.009042334566379</v>
      </c>
      <c r="F38" s="48">
        <v>2455</v>
      </c>
      <c r="G38" s="29">
        <v>6.6946633579667861E-2</v>
      </c>
    </row>
    <row r="39" spans="1:7" ht="15.75" x14ac:dyDescent="0.25">
      <c r="A39" s="52"/>
      <c r="B39" s="115"/>
      <c r="C39" s="150"/>
      <c r="D39" s="82"/>
      <c r="E39" s="31"/>
      <c r="F39" s="53"/>
      <c r="G39" s="69"/>
    </row>
    <row r="40" spans="1:7" ht="15.75" x14ac:dyDescent="0.25">
      <c r="A40" s="57" t="s">
        <v>40</v>
      </c>
      <c r="B40" s="116">
        <v>1228</v>
      </c>
      <c r="C40" s="144">
        <v>1130</v>
      </c>
      <c r="D40" s="76">
        <v>1135</v>
      </c>
      <c r="E40" s="22">
        <v>1.0185022026431718</v>
      </c>
      <c r="F40" s="117">
        <v>1156</v>
      </c>
      <c r="G40" s="71">
        <v>3.1523547217147063E-2</v>
      </c>
    </row>
    <row r="41" spans="1:7" ht="15.75" x14ac:dyDescent="0.25">
      <c r="A41" s="57" t="s">
        <v>41</v>
      </c>
      <c r="B41" s="116">
        <v>76</v>
      </c>
      <c r="C41" s="144">
        <v>66</v>
      </c>
      <c r="D41" s="76">
        <v>82</v>
      </c>
      <c r="E41" s="22">
        <v>0.98780487804878048</v>
      </c>
      <c r="F41" s="117">
        <v>81</v>
      </c>
      <c r="G41" s="71">
        <v>2.2088298655613429E-3</v>
      </c>
    </row>
    <row r="42" spans="1:7" ht="16.5" thickBot="1" x14ac:dyDescent="0.3">
      <c r="A42" s="54" t="s">
        <v>42</v>
      </c>
      <c r="B42" s="114">
        <v>223</v>
      </c>
      <c r="C42" s="145">
        <v>440</v>
      </c>
      <c r="D42" s="77">
        <v>627</v>
      </c>
      <c r="E42" s="24">
        <v>0.90909090909090906</v>
      </c>
      <c r="F42" s="47">
        <v>570</v>
      </c>
      <c r="G42" s="102">
        <v>1.5543617572468709E-2</v>
      </c>
    </row>
    <row r="43" spans="1:7" ht="16.5" thickBot="1" x14ac:dyDescent="0.3">
      <c r="A43" s="25" t="s">
        <v>43</v>
      </c>
      <c r="B43" s="33">
        <v>1527</v>
      </c>
      <c r="C43" s="151">
        <v>1636</v>
      </c>
      <c r="D43" s="98">
        <v>1844</v>
      </c>
      <c r="E43" s="28">
        <v>0.97993492407809113</v>
      </c>
      <c r="F43" s="96">
        <v>1807</v>
      </c>
      <c r="G43" s="29">
        <v>4.9275994655177117E-2</v>
      </c>
    </row>
    <row r="44" spans="1:7" ht="16.5" thickBot="1" x14ac:dyDescent="0.3">
      <c r="A44" s="25" t="s">
        <v>44</v>
      </c>
      <c r="B44" s="97">
        <v>32550</v>
      </c>
      <c r="C44" s="152">
        <v>34311</v>
      </c>
      <c r="D44" s="86">
        <v>35169</v>
      </c>
      <c r="E44" s="28">
        <v>1.0427080667633428</v>
      </c>
      <c r="F44" s="58">
        <v>36671</v>
      </c>
      <c r="G44" s="122">
        <v>1</v>
      </c>
    </row>
    <row r="45" spans="1:7" ht="16.5" thickBot="1" x14ac:dyDescent="0.3">
      <c r="A45" s="59" t="s">
        <v>45</v>
      </c>
      <c r="B45" s="60">
        <v>-251</v>
      </c>
      <c r="C45" s="153">
        <v>0</v>
      </c>
      <c r="D45" s="87">
        <v>60</v>
      </c>
      <c r="E45" s="28"/>
      <c r="F45" s="61">
        <v>0</v>
      </c>
      <c r="G45" s="99"/>
    </row>
    <row r="46" spans="1:7" ht="15.75" x14ac:dyDescent="0.25">
      <c r="A46" s="2"/>
      <c r="B46" s="2"/>
      <c r="C46" s="154"/>
      <c r="D46" s="63"/>
      <c r="E46" s="64"/>
      <c r="F46" s="62"/>
      <c r="G46" s="1"/>
    </row>
    <row r="47" spans="1:7" ht="15" x14ac:dyDescent="0.25">
      <c r="A47" s="124" t="s">
        <v>46</v>
      </c>
      <c r="B47" s="124"/>
      <c r="C47" s="1"/>
      <c r="D47" s="1"/>
      <c r="E47" s="1"/>
      <c r="F47" s="1"/>
      <c r="G47" s="1"/>
    </row>
  </sheetData>
  <mergeCells count="2">
    <mergeCell ref="A1:F1"/>
    <mergeCell ref="A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rightToLeft="1" workbookViewId="0">
      <selection sqref="A1:I1"/>
    </sheetView>
  </sheetViews>
  <sheetFormatPr defaultRowHeight="14.25" x14ac:dyDescent="0.2"/>
  <cols>
    <col min="1" max="1" width="11.5" customWidth="1"/>
    <col min="2" max="2" width="25" customWidth="1"/>
    <col min="3" max="3" width="10.125" bestFit="1" customWidth="1"/>
    <col min="4" max="4" width="12.625" customWidth="1"/>
    <col min="5" max="5" width="9.125" bestFit="1" customWidth="1"/>
    <col min="6" max="6" width="11.125" bestFit="1" customWidth="1"/>
    <col min="7" max="7" width="10.125" bestFit="1" customWidth="1"/>
    <col min="8" max="8" width="12.25" customWidth="1"/>
    <col min="9" max="9" width="9.125" bestFit="1" customWidth="1"/>
    <col min="10" max="10" width="11.5" customWidth="1"/>
  </cols>
  <sheetData>
    <row r="1" spans="1:11" ht="18.75" x14ac:dyDescent="0.3">
      <c r="A1" s="450" t="s">
        <v>47</v>
      </c>
      <c r="B1" s="450"/>
      <c r="C1" s="450"/>
      <c r="D1" s="450"/>
      <c r="E1" s="450"/>
      <c r="F1" s="450"/>
      <c r="G1" s="450"/>
      <c r="H1" s="450"/>
      <c r="I1" s="450"/>
      <c r="J1" s="282"/>
      <c r="K1" s="283"/>
    </row>
    <row r="2" spans="1:11" ht="18.75" x14ac:dyDescent="0.3">
      <c r="A2" s="450" t="s">
        <v>48</v>
      </c>
      <c r="B2" s="450"/>
      <c r="C2" s="450"/>
      <c r="D2" s="450"/>
      <c r="E2" s="450"/>
      <c r="F2" s="450"/>
      <c r="G2" s="450"/>
      <c r="H2" s="450"/>
      <c r="I2" s="450"/>
      <c r="J2" s="284"/>
      <c r="K2" s="283"/>
    </row>
    <row r="3" spans="1:11" ht="18.75" x14ac:dyDescent="0.3">
      <c r="A3" s="285"/>
      <c r="B3" s="285"/>
      <c r="C3" s="285"/>
      <c r="D3" s="285"/>
      <c r="E3" s="285"/>
      <c r="F3" s="285"/>
      <c r="G3" s="285"/>
      <c r="H3" s="285"/>
      <c r="I3" s="285"/>
      <c r="J3" s="284"/>
      <c r="K3" s="283"/>
    </row>
    <row r="4" spans="1:11" ht="19.5" thickBot="1" x14ac:dyDescent="0.35">
      <c r="A4" s="286"/>
      <c r="B4" s="286"/>
      <c r="C4" s="287"/>
      <c r="D4" s="288"/>
      <c r="E4" s="158"/>
      <c r="F4" s="289"/>
      <c r="G4" s="287"/>
      <c r="H4" s="287"/>
      <c r="I4" s="158"/>
      <c r="J4" s="284"/>
      <c r="K4" s="283"/>
    </row>
    <row r="5" spans="1:11" ht="19.5" thickBot="1" x14ac:dyDescent="0.35">
      <c r="A5" s="290"/>
      <c r="B5" s="291"/>
      <c r="C5" s="453" t="s">
        <v>49</v>
      </c>
      <c r="D5" s="454"/>
      <c r="E5" s="454"/>
      <c r="F5" s="455"/>
      <c r="G5" s="453" t="s">
        <v>50</v>
      </c>
      <c r="H5" s="454"/>
      <c r="I5" s="454"/>
      <c r="J5" s="455"/>
      <c r="K5" s="283"/>
    </row>
    <row r="6" spans="1:11" ht="18.75" x14ac:dyDescent="0.3">
      <c r="A6" s="292" t="s">
        <v>51</v>
      </c>
      <c r="B6" s="293" t="s">
        <v>52</v>
      </c>
      <c r="C6" s="294" t="s">
        <v>53</v>
      </c>
      <c r="D6" s="295" t="s">
        <v>54</v>
      </c>
      <c r="E6" s="451" t="s">
        <v>55</v>
      </c>
      <c r="F6" s="296" t="s">
        <v>56</v>
      </c>
      <c r="G6" s="297" t="s">
        <v>53</v>
      </c>
      <c r="H6" s="298" t="s">
        <v>54</v>
      </c>
      <c r="I6" s="451" t="s">
        <v>55</v>
      </c>
      <c r="J6" s="299" t="s">
        <v>56</v>
      </c>
      <c r="K6" s="283"/>
    </row>
    <row r="7" spans="1:11" ht="19.5" thickBot="1" x14ac:dyDescent="0.35">
      <c r="A7" s="300" t="s">
        <v>57</v>
      </c>
      <c r="B7" s="301"/>
      <c r="C7" s="302">
        <v>2013</v>
      </c>
      <c r="D7" s="303" t="s">
        <v>58</v>
      </c>
      <c r="E7" s="452"/>
      <c r="F7" s="304" t="s">
        <v>59</v>
      </c>
      <c r="G7" s="305">
        <v>2013</v>
      </c>
      <c r="H7" s="306" t="s">
        <v>58</v>
      </c>
      <c r="I7" s="452"/>
      <c r="J7" s="307">
        <v>2014</v>
      </c>
      <c r="K7" s="283"/>
    </row>
    <row r="8" spans="1:11" ht="19.5" thickBot="1" x14ac:dyDescent="0.35">
      <c r="A8" s="308">
        <v>1</v>
      </c>
      <c r="B8" s="309">
        <v>2</v>
      </c>
      <c r="C8" s="302">
        <v>3</v>
      </c>
      <c r="D8" s="310">
        <v>4</v>
      </c>
      <c r="E8" s="311">
        <v>5</v>
      </c>
      <c r="F8" s="312">
        <v>6</v>
      </c>
      <c r="G8" s="305">
        <v>7</v>
      </c>
      <c r="H8" s="310">
        <v>8</v>
      </c>
      <c r="I8" s="311">
        <v>9</v>
      </c>
      <c r="J8" s="313">
        <v>10</v>
      </c>
      <c r="K8" s="283"/>
    </row>
    <row r="9" spans="1:11" ht="18.75" x14ac:dyDescent="0.3">
      <c r="A9" s="314">
        <v>101</v>
      </c>
      <c r="B9" s="315" t="s">
        <v>60</v>
      </c>
      <c r="C9" s="316">
        <v>0</v>
      </c>
      <c r="D9" s="316">
        <v>0</v>
      </c>
      <c r="E9" s="317"/>
      <c r="F9" s="318">
        <v>0</v>
      </c>
      <c r="G9" s="319">
        <v>932740.46</v>
      </c>
      <c r="H9" s="316">
        <v>1035282.44</v>
      </c>
      <c r="I9" s="317">
        <v>1.1099362409989162</v>
      </c>
      <c r="J9" s="320">
        <v>931582.95</v>
      </c>
      <c r="K9" s="283"/>
    </row>
    <row r="10" spans="1:11" ht="18.75" x14ac:dyDescent="0.3">
      <c r="A10" s="321">
        <v>102</v>
      </c>
      <c r="B10" s="322" t="s">
        <v>61</v>
      </c>
      <c r="C10" s="323">
        <v>1278330</v>
      </c>
      <c r="D10" s="324">
        <v>1282829</v>
      </c>
      <c r="E10" s="317">
        <v>1.0035194355135215</v>
      </c>
      <c r="F10" s="325">
        <v>1322237</v>
      </c>
      <c r="G10" s="326">
        <v>1192029.5899999999</v>
      </c>
      <c r="H10" s="327">
        <v>1253155.6100000001</v>
      </c>
      <c r="I10" s="317">
        <v>1.0512789451812183</v>
      </c>
      <c r="J10" s="328">
        <v>1370737.1800000002</v>
      </c>
      <c r="K10" s="283"/>
    </row>
    <row r="11" spans="1:11" ht="18.75" x14ac:dyDescent="0.3">
      <c r="A11" s="321">
        <v>103</v>
      </c>
      <c r="B11" s="322" t="s">
        <v>62</v>
      </c>
      <c r="C11" s="327">
        <v>70000</v>
      </c>
      <c r="D11" s="327">
        <v>64860</v>
      </c>
      <c r="E11" s="317">
        <v>0.9265714285714286</v>
      </c>
      <c r="F11" s="329">
        <v>71700</v>
      </c>
      <c r="G11" s="326">
        <v>215810.16</v>
      </c>
      <c r="H11" s="327">
        <v>197913.97</v>
      </c>
      <c r="I11" s="317">
        <v>0.91707438611787317</v>
      </c>
      <c r="J11" s="328">
        <v>172576.65</v>
      </c>
      <c r="K11" s="283"/>
    </row>
    <row r="12" spans="1:11" ht="18.75" x14ac:dyDescent="0.3">
      <c r="A12" s="321">
        <v>104</v>
      </c>
      <c r="B12" s="322" t="s">
        <v>63</v>
      </c>
      <c r="C12" s="327">
        <v>0</v>
      </c>
      <c r="D12" s="327">
        <v>0</v>
      </c>
      <c r="E12" s="317"/>
      <c r="F12" s="329">
        <v>0</v>
      </c>
      <c r="G12" s="326">
        <v>145000</v>
      </c>
      <c r="H12" s="327">
        <v>166000</v>
      </c>
      <c r="I12" s="317">
        <v>1.1448275862068966</v>
      </c>
      <c r="J12" s="328">
        <v>164441</v>
      </c>
      <c r="K12" s="283"/>
    </row>
    <row r="13" spans="1:11" ht="18.75" x14ac:dyDescent="0.3">
      <c r="A13" s="321">
        <v>201</v>
      </c>
      <c r="B13" s="322" t="s">
        <v>64</v>
      </c>
      <c r="C13" s="327">
        <v>25500</v>
      </c>
      <c r="D13" s="327">
        <v>65770</v>
      </c>
      <c r="E13" s="317">
        <v>2.5792156862745097</v>
      </c>
      <c r="F13" s="329">
        <v>5500</v>
      </c>
      <c r="G13" s="326">
        <v>1510073</v>
      </c>
      <c r="H13" s="327">
        <v>1483497.64</v>
      </c>
      <c r="I13" s="317">
        <v>0.98240127464036497</v>
      </c>
      <c r="J13" s="328">
        <v>1581220.9200000002</v>
      </c>
      <c r="K13" s="283"/>
    </row>
    <row r="14" spans="1:11" ht="18.75" x14ac:dyDescent="0.3">
      <c r="A14" s="321">
        <v>301</v>
      </c>
      <c r="B14" s="322" t="s">
        <v>65</v>
      </c>
      <c r="C14" s="327">
        <v>1000</v>
      </c>
      <c r="D14" s="327">
        <v>2798</v>
      </c>
      <c r="E14" s="317">
        <v>2.798</v>
      </c>
      <c r="F14" s="329">
        <v>1600</v>
      </c>
      <c r="G14" s="326">
        <v>1173976.21</v>
      </c>
      <c r="H14" s="327">
        <v>1156722.27</v>
      </c>
      <c r="I14" s="317">
        <v>0.98530299008358957</v>
      </c>
      <c r="J14" s="328">
        <v>1369815.135</v>
      </c>
      <c r="K14" s="283"/>
    </row>
    <row r="15" spans="1:11" ht="18.75" x14ac:dyDescent="0.3">
      <c r="A15" s="321">
        <v>302</v>
      </c>
      <c r="B15" s="322" t="s">
        <v>66</v>
      </c>
      <c r="C15" s="327">
        <v>0</v>
      </c>
      <c r="D15" s="327">
        <v>0</v>
      </c>
      <c r="E15" s="317"/>
      <c r="F15" s="329">
        <v>0</v>
      </c>
      <c r="G15" s="326">
        <v>45634.3</v>
      </c>
      <c r="H15" s="327">
        <v>45467</v>
      </c>
      <c r="I15" s="317">
        <v>0.99633389796709926</v>
      </c>
      <c r="J15" s="328">
        <v>86347.09</v>
      </c>
      <c r="K15" s="283"/>
    </row>
    <row r="16" spans="1:11" ht="18.75" x14ac:dyDescent="0.3">
      <c r="A16" s="321">
        <v>401</v>
      </c>
      <c r="B16" s="322" t="s">
        <v>67</v>
      </c>
      <c r="C16" s="327">
        <v>400000</v>
      </c>
      <c r="D16" s="327">
        <v>400000</v>
      </c>
      <c r="E16" s="317">
        <v>1</v>
      </c>
      <c r="F16" s="329">
        <v>200000</v>
      </c>
      <c r="G16" s="326">
        <v>598159.48</v>
      </c>
      <c r="H16" s="327">
        <v>602486.51</v>
      </c>
      <c r="I16" s="317">
        <v>1.0072339069172656</v>
      </c>
      <c r="J16" s="328">
        <v>557441.32000000007</v>
      </c>
      <c r="K16" s="283"/>
    </row>
    <row r="17" spans="1:11" ht="18.75" x14ac:dyDescent="0.3">
      <c r="A17" s="321">
        <v>402</v>
      </c>
      <c r="B17" s="322" t="s">
        <v>68</v>
      </c>
      <c r="C17" s="327">
        <v>182000</v>
      </c>
      <c r="D17" s="327">
        <v>161733</v>
      </c>
      <c r="E17" s="317">
        <v>0.88864285714285718</v>
      </c>
      <c r="F17" s="329">
        <v>56000</v>
      </c>
      <c r="G17" s="326">
        <v>498456.72</v>
      </c>
      <c r="H17" s="327">
        <v>502411.28</v>
      </c>
      <c r="I17" s="317">
        <v>1.0079336075557372</v>
      </c>
      <c r="J17" s="328">
        <v>465247.17</v>
      </c>
      <c r="K17" s="283"/>
    </row>
    <row r="18" spans="1:11" ht="18.75" x14ac:dyDescent="0.3">
      <c r="A18" s="321">
        <v>403</v>
      </c>
      <c r="B18" s="322" t="s">
        <v>69</v>
      </c>
      <c r="C18" s="327">
        <v>0</v>
      </c>
      <c r="D18" s="327">
        <v>0</v>
      </c>
      <c r="E18" s="317" t="s">
        <v>70</v>
      </c>
      <c r="F18" s="329">
        <v>0</v>
      </c>
      <c r="G18" s="326">
        <v>1666067.48</v>
      </c>
      <c r="H18" s="327">
        <v>1714964.32</v>
      </c>
      <c r="I18" s="317">
        <v>1.0293486551937261</v>
      </c>
      <c r="J18" s="328">
        <v>1643259.73</v>
      </c>
      <c r="K18" s="283"/>
    </row>
    <row r="19" spans="1:11" ht="18.75" x14ac:dyDescent="0.3">
      <c r="A19" s="321">
        <v>404</v>
      </c>
      <c r="B19" s="322" t="s">
        <v>71</v>
      </c>
      <c r="C19" s="327">
        <v>0</v>
      </c>
      <c r="D19" s="327" t="s">
        <v>70</v>
      </c>
      <c r="E19" s="317" t="s">
        <v>70</v>
      </c>
      <c r="F19" s="329">
        <v>0</v>
      </c>
      <c r="G19" s="326">
        <v>1464680</v>
      </c>
      <c r="H19" s="327">
        <v>1566772</v>
      </c>
      <c r="I19" s="317">
        <v>1.0697025971543273</v>
      </c>
      <c r="J19" s="328">
        <v>1622000</v>
      </c>
      <c r="K19" s="283"/>
    </row>
    <row r="20" spans="1:11" ht="18.75" x14ac:dyDescent="0.3">
      <c r="A20" s="330">
        <v>405</v>
      </c>
      <c r="B20" s="322" t="s">
        <v>72</v>
      </c>
      <c r="C20" s="327">
        <v>0</v>
      </c>
      <c r="D20" s="327">
        <v>0</v>
      </c>
      <c r="E20" s="317" t="s">
        <v>70</v>
      </c>
      <c r="F20" s="329">
        <v>0</v>
      </c>
      <c r="G20" s="326">
        <v>2553370.33</v>
      </c>
      <c r="H20" s="327">
        <v>2698200.12</v>
      </c>
      <c r="I20" s="317">
        <v>1.0567210280069324</v>
      </c>
      <c r="J20" s="328">
        <v>2613692.21</v>
      </c>
      <c r="K20" s="283"/>
    </row>
    <row r="21" spans="1:11" ht="18.75" x14ac:dyDescent="0.3">
      <c r="A21" s="321">
        <v>406</v>
      </c>
      <c r="B21" s="322" t="s">
        <v>73</v>
      </c>
      <c r="C21" s="327">
        <v>0</v>
      </c>
      <c r="D21" s="327">
        <v>0</v>
      </c>
      <c r="E21" s="317" t="s">
        <v>70</v>
      </c>
      <c r="F21" s="329">
        <v>0</v>
      </c>
      <c r="G21" s="326">
        <v>541572.64</v>
      </c>
      <c r="H21" s="327">
        <v>661661.28</v>
      </c>
      <c r="I21" s="317">
        <v>1.2217405960537446</v>
      </c>
      <c r="J21" s="328">
        <v>642346.05000000005</v>
      </c>
      <c r="K21" s="283"/>
    </row>
    <row r="22" spans="1:11" ht="18.75" x14ac:dyDescent="0.3">
      <c r="A22" s="321">
        <v>407</v>
      </c>
      <c r="B22" s="322" t="s">
        <v>74</v>
      </c>
      <c r="C22" s="327">
        <v>0</v>
      </c>
      <c r="D22" s="327">
        <v>0</v>
      </c>
      <c r="E22" s="317" t="s">
        <v>70</v>
      </c>
      <c r="F22" s="329">
        <v>0</v>
      </c>
      <c r="G22" s="326">
        <v>117516.45999999999</v>
      </c>
      <c r="H22" s="327">
        <v>113324.75</v>
      </c>
      <c r="I22" s="317">
        <v>0.96433086905442866</v>
      </c>
      <c r="J22" s="328">
        <v>112624.09</v>
      </c>
      <c r="K22" s="283"/>
    </row>
    <row r="23" spans="1:11" ht="18.75" x14ac:dyDescent="0.3">
      <c r="A23" s="321">
        <v>408</v>
      </c>
      <c r="B23" s="322" t="s">
        <v>75</v>
      </c>
      <c r="C23" s="327">
        <v>40000</v>
      </c>
      <c r="D23" s="327">
        <v>15762</v>
      </c>
      <c r="E23" s="317">
        <v>0.39405000000000001</v>
      </c>
      <c r="F23" s="329">
        <v>15500</v>
      </c>
      <c r="G23" s="326">
        <v>164798</v>
      </c>
      <c r="H23" s="327">
        <v>182533.88</v>
      </c>
      <c r="I23" s="317">
        <v>1.1076219371594316</v>
      </c>
      <c r="J23" s="328">
        <v>190404.76</v>
      </c>
      <c r="K23" s="283"/>
    </row>
    <row r="24" spans="1:11" ht="18.75" x14ac:dyDescent="0.3">
      <c r="A24" s="321">
        <v>409</v>
      </c>
      <c r="B24" s="322" t="s">
        <v>76</v>
      </c>
      <c r="C24" s="327">
        <v>1580</v>
      </c>
      <c r="D24" s="327">
        <v>4437</v>
      </c>
      <c r="E24" s="317"/>
      <c r="F24" s="329">
        <v>1615</v>
      </c>
      <c r="G24" s="326">
        <v>4900</v>
      </c>
      <c r="H24" s="327">
        <v>4060</v>
      </c>
      <c r="I24" s="317"/>
      <c r="J24" s="328">
        <v>3540</v>
      </c>
      <c r="K24" s="283"/>
    </row>
    <row r="25" spans="1:11" ht="18.75" x14ac:dyDescent="0.3">
      <c r="A25" s="321">
        <v>501</v>
      </c>
      <c r="B25" s="322" t="s">
        <v>77</v>
      </c>
      <c r="C25" s="327">
        <v>206536</v>
      </c>
      <c r="D25" s="327">
        <v>254103</v>
      </c>
      <c r="E25" s="317">
        <v>1.2303085176434132</v>
      </c>
      <c r="F25" s="329">
        <v>210522</v>
      </c>
      <c r="G25" s="326">
        <v>792320.84000000008</v>
      </c>
      <c r="H25" s="327">
        <v>824575.90999999992</v>
      </c>
      <c r="I25" s="317">
        <v>1.040709606981939</v>
      </c>
      <c r="J25" s="328">
        <v>824209.24</v>
      </c>
      <c r="K25" s="283"/>
    </row>
    <row r="26" spans="1:11" ht="18.75" x14ac:dyDescent="0.3">
      <c r="A26" s="321">
        <v>502</v>
      </c>
      <c r="B26" s="322" t="s">
        <v>78</v>
      </c>
      <c r="C26" s="327">
        <v>1959869.1176</v>
      </c>
      <c r="D26" s="327">
        <v>2128462</v>
      </c>
      <c r="E26" s="317">
        <v>1.086022521037759</v>
      </c>
      <c r="F26" s="329">
        <v>2092276</v>
      </c>
      <c r="G26" s="326">
        <v>2471962.5699999998</v>
      </c>
      <c r="H26" s="327">
        <v>2607264.94</v>
      </c>
      <c r="I26" s="317">
        <v>1.0547347972182282</v>
      </c>
      <c r="J26" s="328">
        <v>2663162.7199999997</v>
      </c>
      <c r="K26" s="283"/>
    </row>
    <row r="27" spans="1:11" ht="18.75" x14ac:dyDescent="0.3">
      <c r="A27" s="321">
        <v>503</v>
      </c>
      <c r="B27" s="322" t="s">
        <v>79</v>
      </c>
      <c r="C27" s="327">
        <v>981099.8</v>
      </c>
      <c r="D27" s="327">
        <v>1168555</v>
      </c>
      <c r="E27" s="317">
        <v>1.191066393041768</v>
      </c>
      <c r="F27" s="329">
        <v>1179934</v>
      </c>
      <c r="G27" s="326">
        <v>1489090.4300000002</v>
      </c>
      <c r="H27" s="327">
        <v>1542208.83</v>
      </c>
      <c r="I27" s="317">
        <v>1.0356717086684923</v>
      </c>
      <c r="J27" s="328">
        <v>1835816.06</v>
      </c>
      <c r="K27" s="283"/>
    </row>
    <row r="28" spans="1:11" ht="18.75" x14ac:dyDescent="0.3">
      <c r="A28" s="321">
        <v>504</v>
      </c>
      <c r="B28" s="322" t="s">
        <v>80</v>
      </c>
      <c r="C28" s="327">
        <v>64166.82666666666</v>
      </c>
      <c r="D28" s="327">
        <v>64845</v>
      </c>
      <c r="E28" s="317">
        <v>1.0105689087112926</v>
      </c>
      <c r="F28" s="329">
        <v>67618</v>
      </c>
      <c r="G28" s="326">
        <v>60000</v>
      </c>
      <c r="H28" s="327">
        <v>0</v>
      </c>
      <c r="I28" s="317">
        <v>0</v>
      </c>
      <c r="J28" s="328">
        <v>60000</v>
      </c>
      <c r="K28" s="283"/>
    </row>
    <row r="29" spans="1:11" ht="18.75" x14ac:dyDescent="0.3">
      <c r="A29" s="321">
        <v>506</v>
      </c>
      <c r="B29" s="322" t="s">
        <v>81</v>
      </c>
      <c r="C29" s="327">
        <v>1985988</v>
      </c>
      <c r="D29" s="327">
        <v>1735138</v>
      </c>
      <c r="E29" s="317">
        <v>0.8736900726489788</v>
      </c>
      <c r="F29" s="329">
        <v>2004509</v>
      </c>
      <c r="G29" s="326">
        <v>2531310.9</v>
      </c>
      <c r="H29" s="327">
        <v>2032072.08</v>
      </c>
      <c r="I29" s="317">
        <v>0.80277459398606477</v>
      </c>
      <c r="J29" s="328">
        <v>2396900</v>
      </c>
      <c r="K29" s="283"/>
    </row>
    <row r="30" spans="1:11" ht="18.75" x14ac:dyDescent="0.3">
      <c r="A30" s="321">
        <v>507</v>
      </c>
      <c r="B30" s="322" t="s">
        <v>82</v>
      </c>
      <c r="C30" s="327">
        <v>548441.55999999994</v>
      </c>
      <c r="D30" s="327">
        <v>455262</v>
      </c>
      <c r="E30" s="317">
        <v>0.83010120531347054</v>
      </c>
      <c r="F30" s="329">
        <v>525553</v>
      </c>
      <c r="G30" s="326">
        <v>760032</v>
      </c>
      <c r="H30" s="327">
        <v>569674.09</v>
      </c>
      <c r="I30" s="317">
        <v>0.74953961149004245</v>
      </c>
      <c r="J30" s="328">
        <v>678153</v>
      </c>
      <c r="K30" s="283"/>
    </row>
    <row r="31" spans="1:11" ht="18.75" x14ac:dyDescent="0.3">
      <c r="A31" s="321">
        <v>601</v>
      </c>
      <c r="B31" s="322" t="s">
        <v>83</v>
      </c>
      <c r="C31" s="327">
        <v>0</v>
      </c>
      <c r="D31" s="327">
        <v>7000</v>
      </c>
      <c r="E31" s="317" t="s">
        <v>70</v>
      </c>
      <c r="F31" s="329">
        <v>10000</v>
      </c>
      <c r="G31" s="326">
        <v>261600</v>
      </c>
      <c r="H31" s="327">
        <v>257702</v>
      </c>
      <c r="I31" s="317">
        <v>0.98509938837920485</v>
      </c>
      <c r="J31" s="328">
        <v>260000</v>
      </c>
      <c r="K31" s="283"/>
    </row>
    <row r="32" spans="1:11" ht="18.75" x14ac:dyDescent="0.3">
      <c r="A32" s="321">
        <v>602</v>
      </c>
      <c r="B32" s="322" t="s">
        <v>84</v>
      </c>
      <c r="C32" s="327">
        <v>0</v>
      </c>
      <c r="D32" s="327">
        <v>31855</v>
      </c>
      <c r="E32" s="317"/>
      <c r="F32" s="329">
        <v>80000</v>
      </c>
      <c r="G32" s="326">
        <v>378633.17000000004</v>
      </c>
      <c r="H32" s="327">
        <v>432789.17000000004</v>
      </c>
      <c r="I32" s="317">
        <v>1.1430302580199194</v>
      </c>
      <c r="J32" s="328">
        <v>643546.75</v>
      </c>
      <c r="K32" s="283"/>
    </row>
    <row r="33" spans="1:11" ht="18.75" x14ac:dyDescent="0.3">
      <c r="A33" s="321">
        <v>603</v>
      </c>
      <c r="B33" s="322" t="s">
        <v>85</v>
      </c>
      <c r="C33" s="327">
        <v>20000</v>
      </c>
      <c r="D33" s="327">
        <v>132829</v>
      </c>
      <c r="E33" s="317" t="s">
        <v>70</v>
      </c>
      <c r="F33" s="329">
        <v>140000</v>
      </c>
      <c r="G33" s="326">
        <v>370000</v>
      </c>
      <c r="H33" s="327">
        <v>482829</v>
      </c>
      <c r="I33" s="317">
        <v>1.3049432432432433</v>
      </c>
      <c r="J33" s="328">
        <v>490000</v>
      </c>
      <c r="K33" s="283"/>
    </row>
    <row r="34" spans="1:11" ht="18.75" x14ac:dyDescent="0.3">
      <c r="A34" s="321">
        <v>701</v>
      </c>
      <c r="B34" s="322" t="s">
        <v>86</v>
      </c>
      <c r="C34" s="327">
        <v>266000</v>
      </c>
      <c r="D34" s="327">
        <v>270140</v>
      </c>
      <c r="E34" s="317">
        <v>1.015563909774436</v>
      </c>
      <c r="F34" s="329">
        <v>271000</v>
      </c>
      <c r="G34" s="326">
        <v>444002.54</v>
      </c>
      <c r="H34" s="327">
        <v>451705.8</v>
      </c>
      <c r="I34" s="317">
        <v>1.0173495854325518</v>
      </c>
      <c r="J34" s="328">
        <v>465629.46</v>
      </c>
      <c r="K34" s="283"/>
    </row>
    <row r="35" spans="1:11" ht="18.75" x14ac:dyDescent="0.3">
      <c r="A35" s="321">
        <v>801</v>
      </c>
      <c r="B35" s="322" t="s">
        <v>36</v>
      </c>
      <c r="C35" s="327">
        <v>1809976.2949999999</v>
      </c>
      <c r="D35" s="327">
        <v>1719205</v>
      </c>
      <c r="E35" s="317">
        <v>0.94984945645379304</v>
      </c>
      <c r="F35" s="329">
        <v>1795891</v>
      </c>
      <c r="G35" s="326">
        <v>2341275.04</v>
      </c>
      <c r="H35" s="327">
        <v>2399138.0300000003</v>
      </c>
      <c r="I35" s="317">
        <v>1.0247143069530182</v>
      </c>
      <c r="J35" s="328">
        <v>2404781.6799999997</v>
      </c>
      <c r="K35" s="283"/>
    </row>
    <row r="36" spans="1:11" ht="18.75" x14ac:dyDescent="0.3">
      <c r="A36" s="321">
        <v>802</v>
      </c>
      <c r="B36" s="322" t="s">
        <v>87</v>
      </c>
      <c r="C36" s="327">
        <v>6500</v>
      </c>
      <c r="D36" s="327">
        <v>6500</v>
      </c>
      <c r="E36" s="317">
        <v>1</v>
      </c>
      <c r="F36" s="329">
        <v>6500</v>
      </c>
      <c r="G36" s="326">
        <v>45000</v>
      </c>
      <c r="H36" s="327">
        <v>33826</v>
      </c>
      <c r="I36" s="317">
        <v>0.75168888888888885</v>
      </c>
      <c r="J36" s="328">
        <v>50000</v>
      </c>
      <c r="K36" s="283"/>
    </row>
    <row r="37" spans="1:11" ht="18.75" x14ac:dyDescent="0.3">
      <c r="A37" s="321">
        <v>901</v>
      </c>
      <c r="B37" s="322" t="s">
        <v>88</v>
      </c>
      <c r="C37" s="327">
        <v>700000</v>
      </c>
      <c r="D37" s="327">
        <v>700000</v>
      </c>
      <c r="E37" s="317" t="s">
        <v>70</v>
      </c>
      <c r="F37" s="329">
        <v>0</v>
      </c>
      <c r="G37" s="326">
        <v>1130107</v>
      </c>
      <c r="H37" s="327">
        <v>1134809</v>
      </c>
      <c r="I37" s="317">
        <v>1.0041606679721478</v>
      </c>
      <c r="J37" s="328">
        <v>1156458</v>
      </c>
      <c r="K37" s="283"/>
    </row>
    <row r="38" spans="1:11" ht="18.75" x14ac:dyDescent="0.3">
      <c r="A38" s="321">
        <v>902</v>
      </c>
      <c r="B38" s="322" t="s">
        <v>89</v>
      </c>
      <c r="C38" s="327">
        <v>75000</v>
      </c>
      <c r="D38" s="327">
        <v>50500</v>
      </c>
      <c r="E38" s="317" t="s">
        <v>70</v>
      </c>
      <c r="F38" s="329">
        <v>51000</v>
      </c>
      <c r="G38" s="326">
        <v>86100</v>
      </c>
      <c r="H38" s="327">
        <v>111562</v>
      </c>
      <c r="I38" s="317">
        <v>1.2957259001161441</v>
      </c>
      <c r="J38" s="328">
        <v>110500</v>
      </c>
      <c r="K38" s="283"/>
    </row>
    <row r="39" spans="1:11" ht="18.75" x14ac:dyDescent="0.3">
      <c r="A39" s="321">
        <v>903</v>
      </c>
      <c r="B39" s="322" t="s">
        <v>90</v>
      </c>
      <c r="C39" s="327">
        <v>7075049</v>
      </c>
      <c r="D39" s="327">
        <v>7278353</v>
      </c>
      <c r="E39" s="317">
        <v>1.0287353486880444</v>
      </c>
      <c r="F39" s="329">
        <v>7712210</v>
      </c>
      <c r="G39" s="326">
        <v>5703252.1673333328</v>
      </c>
      <c r="H39" s="327">
        <v>6297171.7800000003</v>
      </c>
      <c r="I39" s="317">
        <v>1.104137007314612</v>
      </c>
      <c r="J39" s="328">
        <v>6480723.0196000002</v>
      </c>
      <c r="K39" s="283"/>
    </row>
    <row r="40" spans="1:11" ht="18.75" x14ac:dyDescent="0.3">
      <c r="A40" s="321">
        <v>904</v>
      </c>
      <c r="B40" s="331" t="s">
        <v>91</v>
      </c>
      <c r="C40" s="327">
        <v>16614144.880000001</v>
      </c>
      <c r="D40" s="327">
        <v>17227995.350000001</v>
      </c>
      <c r="E40" s="317">
        <v>1.0369474609998706</v>
      </c>
      <c r="F40" s="329">
        <v>18849960.640000001</v>
      </c>
      <c r="G40" s="326">
        <v>1847878</v>
      </c>
      <c r="H40" s="327">
        <v>1965597.64</v>
      </c>
      <c r="I40" s="317">
        <v>1.0637053095496563</v>
      </c>
      <c r="J40" s="328">
        <v>1893154</v>
      </c>
      <c r="K40" s="283"/>
    </row>
    <row r="41" spans="1:11" ht="19.5" thickBot="1" x14ac:dyDescent="0.35">
      <c r="A41" s="332">
        <v>905</v>
      </c>
      <c r="B41" s="333" t="s">
        <v>92</v>
      </c>
      <c r="C41" s="334">
        <v>0</v>
      </c>
      <c r="D41" s="334">
        <v>0</v>
      </c>
      <c r="E41" s="335" t="s">
        <v>70</v>
      </c>
      <c r="F41" s="336">
        <v>0</v>
      </c>
      <c r="G41" s="337">
        <v>773832.15</v>
      </c>
      <c r="H41" s="334">
        <v>641598.48</v>
      </c>
      <c r="I41" s="335">
        <v>0.82911840765468325</v>
      </c>
      <c r="J41" s="328">
        <v>730815</v>
      </c>
      <c r="K41" s="283"/>
    </row>
    <row r="42" spans="1:11" ht="19.5" thickBot="1" x14ac:dyDescent="0.35">
      <c r="A42" s="338"/>
      <c r="B42" s="339" t="s">
        <v>93</v>
      </c>
      <c r="C42" s="340">
        <v>34311181.479266666</v>
      </c>
      <c r="D42" s="340">
        <v>35228931.350000001</v>
      </c>
      <c r="E42" s="341">
        <v>1.026747836453487</v>
      </c>
      <c r="F42" s="342">
        <v>36671125.640000001</v>
      </c>
      <c r="G42" s="343">
        <v>34311181.637333333</v>
      </c>
      <c r="H42" s="343">
        <v>35168977.82</v>
      </c>
      <c r="I42" s="341">
        <v>1.0250004850236145</v>
      </c>
      <c r="J42" s="344">
        <v>36671125.184599996</v>
      </c>
      <c r="K42" s="283"/>
    </row>
    <row r="43" spans="1:11" ht="18" x14ac:dyDescent="0.25">
      <c r="A43" s="283"/>
      <c r="B43" s="283"/>
      <c r="C43" s="283"/>
      <c r="D43" s="283"/>
      <c r="E43" s="283"/>
      <c r="F43" s="283"/>
      <c r="G43" s="283"/>
      <c r="H43" s="283"/>
      <c r="I43" s="283"/>
      <c r="J43" s="283"/>
      <c r="K43" s="283"/>
    </row>
  </sheetData>
  <mergeCells count="6">
    <mergeCell ref="A1:I1"/>
    <mergeCell ref="A2:I2"/>
    <mergeCell ref="E6:E7"/>
    <mergeCell ref="I6:I7"/>
    <mergeCell ref="C5:F5"/>
    <mergeCell ref="G5:J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2"/>
  <sheetViews>
    <sheetView rightToLeft="1" workbookViewId="0">
      <selection activeCell="L7" sqref="L7"/>
    </sheetView>
  </sheetViews>
  <sheetFormatPr defaultRowHeight="14.25" x14ac:dyDescent="0.2"/>
  <cols>
    <col min="2" max="2" width="28.375" customWidth="1"/>
    <col min="3" max="3" width="12.5" customWidth="1"/>
    <col min="4" max="4" width="12.875" customWidth="1"/>
    <col min="6" max="6" width="16.25" customWidth="1"/>
    <col min="7" max="7" width="12.625" customWidth="1"/>
    <col min="8" max="8" width="12.5" customWidth="1"/>
    <col min="9" max="9" width="6.875" customWidth="1"/>
    <col min="10" max="10" width="13.375" customWidth="1"/>
  </cols>
  <sheetData>
    <row r="1" spans="1:10" ht="27.75" x14ac:dyDescent="0.4">
      <c r="A1" s="456" t="s">
        <v>94</v>
      </c>
      <c r="B1" s="456"/>
      <c r="C1" s="456"/>
      <c r="D1" s="456"/>
      <c r="E1" s="456"/>
      <c r="F1" s="456"/>
      <c r="G1" s="456"/>
      <c r="H1" s="456"/>
      <c r="I1" s="456"/>
      <c r="J1" s="219"/>
    </row>
    <row r="2" spans="1:10" ht="27.75" x14ac:dyDescent="0.4">
      <c r="A2" s="456" t="s">
        <v>48</v>
      </c>
      <c r="B2" s="456"/>
      <c r="C2" s="456"/>
      <c r="D2" s="456"/>
      <c r="E2" s="456"/>
      <c r="F2" s="456"/>
      <c r="G2" s="456"/>
      <c r="H2" s="456"/>
      <c r="I2" s="456"/>
      <c r="J2" s="220"/>
    </row>
    <row r="3" spans="1:10" ht="20.25" x14ac:dyDescent="0.3">
      <c r="A3" s="221"/>
      <c r="B3" s="221"/>
      <c r="C3" s="221"/>
      <c r="D3" s="221"/>
      <c r="E3" s="221"/>
      <c r="F3" s="221"/>
      <c r="G3" s="221"/>
      <c r="H3" s="221"/>
      <c r="I3" s="221"/>
      <c r="J3" s="220"/>
    </row>
    <row r="4" spans="1:10" ht="21" thickBot="1" x14ac:dyDescent="0.35">
      <c r="A4" s="222"/>
      <c r="B4" s="222"/>
      <c r="C4" s="223"/>
      <c r="D4" s="224"/>
      <c r="E4" s="225"/>
      <c r="F4" s="226"/>
      <c r="G4" s="223"/>
      <c r="H4" s="223"/>
      <c r="I4" s="225"/>
      <c r="J4" s="220"/>
    </row>
    <row r="5" spans="1:10" ht="21" thickBot="1" x14ac:dyDescent="0.35">
      <c r="A5" s="227"/>
      <c r="B5" s="228"/>
      <c r="C5" s="457" t="s">
        <v>49</v>
      </c>
      <c r="D5" s="458"/>
      <c r="E5" s="458"/>
      <c r="F5" s="459"/>
      <c r="G5" s="457" t="s">
        <v>50</v>
      </c>
      <c r="H5" s="458"/>
      <c r="I5" s="458"/>
      <c r="J5" s="459"/>
    </row>
    <row r="6" spans="1:10" ht="20.25" x14ac:dyDescent="0.3">
      <c r="A6" s="229" t="s">
        <v>51</v>
      </c>
      <c r="B6" s="230" t="s">
        <v>52</v>
      </c>
      <c r="C6" s="231" t="s">
        <v>53</v>
      </c>
      <c r="D6" s="232" t="s">
        <v>3</v>
      </c>
      <c r="E6" s="460" t="s">
        <v>55</v>
      </c>
      <c r="F6" s="233" t="s">
        <v>56</v>
      </c>
      <c r="G6" s="234" t="s">
        <v>53</v>
      </c>
      <c r="H6" s="235" t="s">
        <v>3</v>
      </c>
      <c r="I6" s="460" t="s">
        <v>55</v>
      </c>
      <c r="J6" s="236" t="s">
        <v>56</v>
      </c>
    </row>
    <row r="7" spans="1:10" ht="21" thickBot="1" x14ac:dyDescent="0.35">
      <c r="A7" s="237" t="s">
        <v>57</v>
      </c>
      <c r="B7" s="238"/>
      <c r="C7" s="239">
        <v>2014</v>
      </c>
      <c r="D7" s="240" t="s">
        <v>59</v>
      </c>
      <c r="E7" s="461"/>
      <c r="F7" s="241" t="s">
        <v>95</v>
      </c>
      <c r="G7" s="242">
        <v>2014</v>
      </c>
      <c r="H7" s="243" t="s">
        <v>59</v>
      </c>
      <c r="I7" s="461"/>
      <c r="J7" s="244">
        <v>2015</v>
      </c>
    </row>
    <row r="8" spans="1:10" ht="21" thickBot="1" x14ac:dyDescent="0.35">
      <c r="A8" s="245">
        <v>1</v>
      </c>
      <c r="B8" s="246">
        <v>2</v>
      </c>
      <c r="C8" s="239">
        <v>3</v>
      </c>
      <c r="D8" s="247">
        <v>4</v>
      </c>
      <c r="E8" s="248">
        <v>5</v>
      </c>
      <c r="F8" s="249">
        <v>6</v>
      </c>
      <c r="G8" s="242">
        <v>7</v>
      </c>
      <c r="H8" s="247">
        <v>8</v>
      </c>
      <c r="I8" s="248">
        <v>9</v>
      </c>
      <c r="J8" s="250">
        <v>10</v>
      </c>
    </row>
    <row r="9" spans="1:10" ht="20.25" x14ac:dyDescent="0.3">
      <c r="A9" s="251">
        <v>101</v>
      </c>
      <c r="B9" s="252" t="s">
        <v>60</v>
      </c>
      <c r="C9" s="253">
        <f>'[1]תקציב 2015'!G21</f>
        <v>0</v>
      </c>
      <c r="D9" s="253">
        <f>'[1]תקציב 2015'!I21</f>
        <v>0</v>
      </c>
      <c r="E9" s="254"/>
      <c r="F9" s="255">
        <f>'[1]תקציב 2015'!K21</f>
        <v>0</v>
      </c>
      <c r="G9" s="256">
        <f>'[1]תקציב 2015'!G22</f>
        <v>931583</v>
      </c>
      <c r="H9" s="253">
        <f>'[1]תקציב 2015'!I22</f>
        <v>951810</v>
      </c>
      <c r="I9" s="254">
        <f>H9/G9</f>
        <v>1.0217125044145288</v>
      </c>
      <c r="J9" s="257">
        <f>'[1]תקציב 2015'!K22</f>
        <v>1019617.1</v>
      </c>
    </row>
    <row r="10" spans="1:10" ht="20.25" x14ac:dyDescent="0.3">
      <c r="A10" s="258">
        <v>102</v>
      </c>
      <c r="B10" s="259" t="s">
        <v>61</v>
      </c>
      <c r="C10" s="260">
        <f>'[1]תקציב 2015'!G51</f>
        <v>1322237</v>
      </c>
      <c r="D10" s="261">
        <f>'[1]תקציב 2015'!I51</f>
        <v>1263000</v>
      </c>
      <c r="E10" s="254">
        <f>D10/C10</f>
        <v>0.95519940827552097</v>
      </c>
      <c r="F10" s="262">
        <f>'[1]תקציב 2015'!K51</f>
        <v>1293157</v>
      </c>
      <c r="G10" s="263">
        <f>'[1]תקציב 2015'!G52</f>
        <v>1370737</v>
      </c>
      <c r="H10" s="264">
        <f>'[1]תקציב 2015'!I52</f>
        <v>1365475.4</v>
      </c>
      <c r="I10" s="254">
        <f t="shared" ref="I10:I42" si="0">H10/G10</f>
        <v>0.99616148101349855</v>
      </c>
      <c r="J10" s="265">
        <f>'[1]תקציב 2015'!K52</f>
        <v>1657201.53</v>
      </c>
    </row>
    <row r="11" spans="1:10" ht="20.25" x14ac:dyDescent="0.3">
      <c r="A11" s="258">
        <v>103</v>
      </c>
      <c r="B11" s="259" t="s">
        <v>62</v>
      </c>
      <c r="C11" s="264">
        <f>'[1]תקציב 2015'!G71</f>
        <v>71700</v>
      </c>
      <c r="D11" s="264">
        <f>'[1]תקציב 2015'!I71</f>
        <v>61200</v>
      </c>
      <c r="E11" s="254">
        <f t="shared" ref="E11:E42" si="1">D11/C11</f>
        <v>0.85355648535564854</v>
      </c>
      <c r="F11" s="266">
        <f>'[1]תקציב 2015'!K71</f>
        <v>70000</v>
      </c>
      <c r="G11" s="263">
        <f>'[1]תקציב 2015'!G72</f>
        <v>172577</v>
      </c>
      <c r="H11" s="264">
        <f>'[1]תקציב 2015'!I72</f>
        <v>209969</v>
      </c>
      <c r="I11" s="254">
        <f t="shared" si="0"/>
        <v>1.216668501596389</v>
      </c>
      <c r="J11" s="265">
        <f>'[1]תקציב 2015'!K72</f>
        <v>220605.55</v>
      </c>
    </row>
    <row r="12" spans="1:10" ht="20.25" x14ac:dyDescent="0.3">
      <c r="A12" s="258">
        <v>104</v>
      </c>
      <c r="B12" s="259" t="s">
        <v>63</v>
      </c>
      <c r="C12" s="264">
        <f>'[1]תקציב 2015'!G80</f>
        <v>0</v>
      </c>
      <c r="D12" s="264">
        <f>'[1]תקציב 2015'!I80</f>
        <v>0</v>
      </c>
      <c r="E12" s="254" t="s">
        <v>70</v>
      </c>
      <c r="F12" s="266">
        <f>'[1]תקציב 2015'!K80</f>
        <v>0</v>
      </c>
      <c r="G12" s="263">
        <f>'[1]תקציב 2015'!G81</f>
        <v>164441</v>
      </c>
      <c r="H12" s="264">
        <f>'[1]תקציב 2015'!I81</f>
        <v>169441</v>
      </c>
      <c r="I12" s="254">
        <f t="shared" si="0"/>
        <v>1.0304060422887236</v>
      </c>
      <c r="J12" s="265">
        <f>'[1]תקציב 2015'!K81</f>
        <v>169550</v>
      </c>
    </row>
    <row r="13" spans="1:10" ht="20.25" x14ac:dyDescent="0.3">
      <c r="A13" s="258">
        <v>201</v>
      </c>
      <c r="B13" s="259" t="s">
        <v>64</v>
      </c>
      <c r="C13" s="264">
        <f>'[1]תקציב 2015'!G135</f>
        <v>5500</v>
      </c>
      <c r="D13" s="264">
        <f>'[1]תקציב 2015'!I135</f>
        <v>6500</v>
      </c>
      <c r="E13" s="254">
        <f t="shared" si="1"/>
        <v>1.1818181818181819</v>
      </c>
      <c r="F13" s="266">
        <f>'[1]תקציב 2015'!K135</f>
        <v>10500</v>
      </c>
      <c r="G13" s="263">
        <f>'[1]תקציב 2015'!G136</f>
        <v>1581221</v>
      </c>
      <c r="H13" s="264">
        <f>'[1]תקציב 2015'!I136</f>
        <v>1673172.2</v>
      </c>
      <c r="I13" s="254">
        <f t="shared" si="0"/>
        <v>1.0581520230252444</v>
      </c>
      <c r="J13" s="265">
        <f>'[1]תקציב 2015'!K136</f>
        <v>1771594.37</v>
      </c>
    </row>
    <row r="14" spans="1:10" ht="20.25" x14ac:dyDescent="0.3">
      <c r="A14" s="258">
        <v>301</v>
      </c>
      <c r="B14" s="259" t="s">
        <v>65</v>
      </c>
      <c r="C14" s="264">
        <f>'[1]תקציב 2015'!G169</f>
        <v>1600</v>
      </c>
      <c r="D14" s="264">
        <f>'[1]תקציב 2015'!I169</f>
        <v>5100</v>
      </c>
      <c r="E14" s="254">
        <f t="shared" si="1"/>
        <v>3.1875</v>
      </c>
      <c r="F14" s="266">
        <f>'[1]תקציב 2015'!K169</f>
        <v>5300</v>
      </c>
      <c r="G14" s="263">
        <f>'[1]תקציב 2015'!G170</f>
        <v>1369815</v>
      </c>
      <c r="H14" s="264">
        <f>'[1]תקציב 2015'!I170</f>
        <v>1084582</v>
      </c>
      <c r="I14" s="254">
        <f t="shared" si="0"/>
        <v>0.79177261163003765</v>
      </c>
      <c r="J14" s="265">
        <f>'[1]תקציב 2015'!K170</f>
        <v>1240291.55</v>
      </c>
    </row>
    <row r="15" spans="1:10" ht="20.25" x14ac:dyDescent="0.3">
      <c r="A15" s="258">
        <v>302</v>
      </c>
      <c r="B15" s="259" t="s">
        <v>66</v>
      </c>
      <c r="C15" s="264">
        <f>'[1]תקציב 2015'!G179</f>
        <v>0</v>
      </c>
      <c r="D15" s="264">
        <f>'[1]תקציב 2015'!I179</f>
        <v>0</v>
      </c>
      <c r="E15" s="254" t="s">
        <v>70</v>
      </c>
      <c r="F15" s="266">
        <f>'[1]תקציב 2015'!K179</f>
        <v>0</v>
      </c>
      <c r="G15" s="263">
        <f>'[1]תקציב 2015'!G180</f>
        <v>86347</v>
      </c>
      <c r="H15" s="264">
        <f>'[1]תקציב 2015'!I180</f>
        <v>82486</v>
      </c>
      <c r="I15" s="254">
        <f t="shared" si="0"/>
        <v>0.95528507070309332</v>
      </c>
      <c r="J15" s="265">
        <f>'[1]תקציב 2015'!K180</f>
        <v>84960.58</v>
      </c>
    </row>
    <row r="16" spans="1:10" ht="20.25" x14ac:dyDescent="0.3">
      <c r="A16" s="258">
        <v>401</v>
      </c>
      <c r="B16" s="259" t="s">
        <v>67</v>
      </c>
      <c r="C16" s="264">
        <f>'[1]תקציב 2015'!G207</f>
        <v>200000</v>
      </c>
      <c r="D16" s="264">
        <f>'[1]תקציב 2015'!I207</f>
        <v>200000</v>
      </c>
      <c r="E16" s="254">
        <f t="shared" si="1"/>
        <v>1</v>
      </c>
      <c r="F16" s="266">
        <f>'[1]תקציב 2015'!K207</f>
        <v>480000</v>
      </c>
      <c r="G16" s="263">
        <f>'[1]תקציב 2015'!G208</f>
        <v>557441</v>
      </c>
      <c r="H16" s="264">
        <f>'[1]תקציב 2015'!I208</f>
        <v>568158</v>
      </c>
      <c r="I16" s="254">
        <f t="shared" si="0"/>
        <v>1.0192253529969988</v>
      </c>
      <c r="J16" s="265">
        <f>'[1]תקציב 2015'!K208</f>
        <v>571792.03</v>
      </c>
    </row>
    <row r="17" spans="1:10" ht="20.25" x14ac:dyDescent="0.3">
      <c r="A17" s="258">
        <v>402</v>
      </c>
      <c r="B17" s="259" t="s">
        <v>68</v>
      </c>
      <c r="C17" s="264">
        <f>'[1]תקציב 2015'!G222</f>
        <v>56000</v>
      </c>
      <c r="D17" s="264">
        <f>'[1]תקציב 2015'!I222</f>
        <v>252000</v>
      </c>
      <c r="E17" s="254">
        <f t="shared" si="1"/>
        <v>4.5</v>
      </c>
      <c r="F17" s="266">
        <f>'[1]תקציב 2015'!K222</f>
        <v>82000</v>
      </c>
      <c r="G17" s="263">
        <f>'[1]תקציב 2015'!G223</f>
        <v>465247</v>
      </c>
      <c r="H17" s="264">
        <f>'[1]תקציב 2015'!I223</f>
        <v>502021</v>
      </c>
      <c r="I17" s="254">
        <f t="shared" si="0"/>
        <v>1.0790418852781425</v>
      </c>
      <c r="J17" s="265">
        <f>'[1]תקציב 2015'!K223</f>
        <v>486480.5</v>
      </c>
    </row>
    <row r="18" spans="1:10" ht="20.25" x14ac:dyDescent="0.3">
      <c r="A18" s="258">
        <v>403</v>
      </c>
      <c r="B18" s="259" t="s">
        <v>69</v>
      </c>
      <c r="C18" s="264">
        <f>'[1]תקציב 2015'!G243</f>
        <v>0</v>
      </c>
      <c r="D18" s="264">
        <f>'[1]תקציב 2015'!I243</f>
        <v>0</v>
      </c>
      <c r="E18" s="254" t="s">
        <v>70</v>
      </c>
      <c r="F18" s="266">
        <f>'[1]תקציב 2015'!K243</f>
        <v>0</v>
      </c>
      <c r="G18" s="263">
        <f>'[1]תקציב 2015'!G244</f>
        <v>1643260</v>
      </c>
      <c r="H18" s="264">
        <f>'[1]תקציב 2015'!I244</f>
        <v>1556759</v>
      </c>
      <c r="I18" s="254">
        <f t="shared" si="0"/>
        <v>0.94736012560398231</v>
      </c>
      <c r="J18" s="265">
        <f>'[1]תקציב 2015'!K244</f>
        <v>1610439.1300000001</v>
      </c>
    </row>
    <row r="19" spans="1:10" ht="20.25" x14ac:dyDescent="0.3">
      <c r="A19" s="258">
        <v>404</v>
      </c>
      <c r="B19" s="259" t="s">
        <v>71</v>
      </c>
      <c r="C19" s="264">
        <f>'[1]תקציב 2015'!G263</f>
        <v>0</v>
      </c>
      <c r="D19" s="264">
        <f>'[1]תקציב 2015'!I263</f>
        <v>2200</v>
      </c>
      <c r="E19" s="254" t="s">
        <v>70</v>
      </c>
      <c r="F19" s="266">
        <f>'[1]תקציב 2015'!K263</f>
        <v>3000</v>
      </c>
      <c r="G19" s="263">
        <f>'[1]תקציב 2015'!G264</f>
        <v>1622000</v>
      </c>
      <c r="H19" s="264">
        <f>'[1]תקציב 2015'!I264</f>
        <v>1718974</v>
      </c>
      <c r="I19" s="254">
        <f t="shared" si="0"/>
        <v>1.0597866831072749</v>
      </c>
      <c r="J19" s="265">
        <f>'[1]תקציב 2015'!K264</f>
        <v>2051982</v>
      </c>
    </row>
    <row r="20" spans="1:10" ht="20.25" x14ac:dyDescent="0.3">
      <c r="A20" s="267">
        <v>405</v>
      </c>
      <c r="B20" s="259" t="s">
        <v>72</v>
      </c>
      <c r="C20" s="264">
        <f>'[1]תקציב 2015'!G276</f>
        <v>0</v>
      </c>
      <c r="D20" s="264">
        <f>'[1]תקציב 2015'!I276</f>
        <v>0</v>
      </c>
      <c r="E20" s="254" t="s">
        <v>70</v>
      </c>
      <c r="F20" s="266">
        <f>'[1]תקציב 2015'!K276</f>
        <v>0</v>
      </c>
      <c r="G20" s="263">
        <f>'[1]תקציב 2015'!G277</f>
        <v>2613692</v>
      </c>
      <c r="H20" s="264">
        <f>'[1]תקציב 2015'!I277</f>
        <v>2747073.7</v>
      </c>
      <c r="I20" s="254">
        <f t="shared" si="0"/>
        <v>1.0510319119467788</v>
      </c>
      <c r="J20" s="265">
        <f>'[1]תקציב 2015'!K277</f>
        <v>2676903.5499999998</v>
      </c>
    </row>
    <row r="21" spans="1:10" ht="20.25" x14ac:dyDescent="0.3">
      <c r="A21" s="258">
        <v>406</v>
      </c>
      <c r="B21" s="259" t="s">
        <v>73</v>
      </c>
      <c r="C21" s="264">
        <f>'[1]תקציב 2015'!G289</f>
        <v>0</v>
      </c>
      <c r="D21" s="264">
        <v>0</v>
      </c>
      <c r="E21" s="254" t="s">
        <v>70</v>
      </c>
      <c r="F21" s="266">
        <f>'[1]תקציב 2015'!K289</f>
        <v>0</v>
      </c>
      <c r="G21" s="263">
        <f>'[1]תקציב 2015'!G290</f>
        <v>642346</v>
      </c>
      <c r="H21" s="264">
        <f>'[1]תקציב 2015'!I290</f>
        <v>739407</v>
      </c>
      <c r="I21" s="254">
        <f t="shared" si="0"/>
        <v>1.1511039221852397</v>
      </c>
      <c r="J21" s="265">
        <f>'[1]תקציב 2015'!K290</f>
        <v>925449.38</v>
      </c>
    </row>
    <row r="22" spans="1:10" ht="20.25" x14ac:dyDescent="0.3">
      <c r="A22" s="258">
        <v>407</v>
      </c>
      <c r="B22" s="259" t="s">
        <v>74</v>
      </c>
      <c r="C22" s="264">
        <f>'[1]תקציב 2015'!G298</f>
        <v>0</v>
      </c>
      <c r="D22" s="264">
        <f>'[1]תקציב 2015'!I298</f>
        <v>0</v>
      </c>
      <c r="E22" s="254" t="s">
        <v>70</v>
      </c>
      <c r="F22" s="266">
        <f>'[1]תקציב 2015'!K298</f>
        <v>0</v>
      </c>
      <c r="G22" s="263">
        <f>'[1]תקציב 2015'!G299</f>
        <v>112624</v>
      </c>
      <c r="H22" s="264">
        <f>'[1]תקציב 2015'!I299</f>
        <v>111817</v>
      </c>
      <c r="I22" s="254">
        <f t="shared" si="0"/>
        <v>0.99283456456883079</v>
      </c>
      <c r="J22" s="265">
        <f>'[1]תקציב 2015'!K299</f>
        <v>107073.11</v>
      </c>
    </row>
    <row r="23" spans="1:10" ht="20.25" x14ac:dyDescent="0.3">
      <c r="A23" s="258">
        <v>408</v>
      </c>
      <c r="B23" s="259" t="s">
        <v>75</v>
      </c>
      <c r="C23" s="264">
        <f>'[1]תקציב 2015'!G323</f>
        <v>15500</v>
      </c>
      <c r="D23" s="264">
        <f>'[1]תקציב 2015'!I323</f>
        <v>16000</v>
      </c>
      <c r="E23" s="254">
        <f t="shared" si="1"/>
        <v>1.032258064516129</v>
      </c>
      <c r="F23" s="266">
        <f>'[1]תקציב 2015'!K323</f>
        <v>16000</v>
      </c>
      <c r="G23" s="263">
        <f>'[1]תקציב 2015'!G324</f>
        <v>190405</v>
      </c>
      <c r="H23" s="264">
        <f>'[1]תקציב 2015'!I324</f>
        <v>183942</v>
      </c>
      <c r="I23" s="254">
        <f t="shared" si="0"/>
        <v>0.96605656364066073</v>
      </c>
      <c r="J23" s="265">
        <f>'[1]תקציב 2015'!K324</f>
        <v>239028.66</v>
      </c>
    </row>
    <row r="24" spans="1:10" ht="20.25" x14ac:dyDescent="0.3">
      <c r="A24" s="258">
        <v>409</v>
      </c>
      <c r="B24" s="259" t="s">
        <v>76</v>
      </c>
      <c r="C24" s="264">
        <f>'[1]תקציב 2015'!G334</f>
        <v>1615</v>
      </c>
      <c r="D24" s="264">
        <f>'[1]תקציב 2015'!I334</f>
        <v>2261</v>
      </c>
      <c r="E24" s="254">
        <f t="shared" si="1"/>
        <v>1.4</v>
      </c>
      <c r="F24" s="266">
        <f>'[1]תקציב 2015'!K334</f>
        <v>3240</v>
      </c>
      <c r="G24" s="263">
        <f>'[1]תקציב 2015'!G335</f>
        <v>3540</v>
      </c>
      <c r="H24" s="264">
        <f>'[1]תקציב 2015'!I335</f>
        <v>3540</v>
      </c>
      <c r="I24" s="254">
        <f t="shared" si="0"/>
        <v>1</v>
      </c>
      <c r="J24" s="265">
        <f>'[1]תקציב 2015'!K335</f>
        <v>3540</v>
      </c>
    </row>
    <row r="25" spans="1:10" ht="20.25" x14ac:dyDescent="0.3">
      <c r="A25" s="258">
        <v>501</v>
      </c>
      <c r="B25" s="259" t="s">
        <v>77</v>
      </c>
      <c r="C25" s="264">
        <f>'[1]תקציב 2015'!G371</f>
        <v>210522</v>
      </c>
      <c r="D25" s="264">
        <f>'[1]תקציב 2015'!I371</f>
        <v>209989</v>
      </c>
      <c r="E25" s="254">
        <f t="shared" si="1"/>
        <v>0.99746819809806098</v>
      </c>
      <c r="F25" s="266">
        <f>'[1]תקציב 2015'!K371</f>
        <v>218234</v>
      </c>
      <c r="G25" s="263">
        <f>'[1]תקציב 2015'!G372</f>
        <v>824209</v>
      </c>
      <c r="H25" s="264">
        <f>'[1]תקציב 2015'!I372</f>
        <v>850280</v>
      </c>
      <c r="I25" s="254">
        <f t="shared" si="0"/>
        <v>1.0316315400584075</v>
      </c>
      <c r="J25" s="265">
        <f>'[1]תקציב 2015'!K372</f>
        <v>733459.01</v>
      </c>
    </row>
    <row r="26" spans="1:10" ht="20.25" x14ac:dyDescent="0.3">
      <c r="A26" s="258">
        <v>502</v>
      </c>
      <c r="B26" s="259" t="s">
        <v>78</v>
      </c>
      <c r="C26" s="264">
        <f>'[1]תקציב 2015'!G442</f>
        <v>2092276</v>
      </c>
      <c r="D26" s="264">
        <f>'[1]תקציב 2015'!I442</f>
        <v>2027412</v>
      </c>
      <c r="E26" s="254">
        <f t="shared" si="1"/>
        <v>0.96899835394565537</v>
      </c>
      <c r="F26" s="266">
        <f>'[1]תקציב 2015'!K442</f>
        <v>2166827</v>
      </c>
      <c r="G26" s="263">
        <f>'[1]תקציב 2015'!G443</f>
        <v>2663162</v>
      </c>
      <c r="H26" s="264">
        <f>'[1]תקציב 2015'!I443</f>
        <v>2475818.6</v>
      </c>
      <c r="I26" s="254">
        <f t="shared" si="0"/>
        <v>0.92965377247046932</v>
      </c>
      <c r="J26" s="265">
        <f>'[1]תקציב 2015'!K443</f>
        <v>2868499.07</v>
      </c>
    </row>
    <row r="27" spans="1:10" ht="20.25" x14ac:dyDescent="0.3">
      <c r="A27" s="258">
        <v>503</v>
      </c>
      <c r="B27" s="259" t="s">
        <v>79</v>
      </c>
      <c r="C27" s="264">
        <f>'[1]תקציב 2015'!G476</f>
        <v>1179934</v>
      </c>
      <c r="D27" s="264">
        <f>'[1]תקציב 2015'!I476</f>
        <v>1280618</v>
      </c>
      <c r="E27" s="254">
        <f t="shared" si="1"/>
        <v>1.0853301964347157</v>
      </c>
      <c r="F27" s="266">
        <f>'[1]תקציב 2015'!K476</f>
        <v>1371780</v>
      </c>
      <c r="G27" s="263">
        <f>'[1]תקציב 2015'!G477</f>
        <v>1835816</v>
      </c>
      <c r="H27" s="264">
        <f>'[1]תקציב 2015'!I477</f>
        <v>1715628.2</v>
      </c>
      <c r="I27" s="254">
        <f t="shared" si="0"/>
        <v>0.93453167419828564</v>
      </c>
      <c r="J27" s="265">
        <f>'[1]תקציב 2015'!K477</f>
        <v>1844594.67</v>
      </c>
    </row>
    <row r="28" spans="1:10" ht="20.25" x14ac:dyDescent="0.3">
      <c r="A28" s="258">
        <v>504</v>
      </c>
      <c r="B28" s="259" t="s">
        <v>80</v>
      </c>
      <c r="C28" s="264">
        <f>'[1]תקציב 2015'!G485</f>
        <v>67618</v>
      </c>
      <c r="D28" s="264">
        <f>'[1]תקציב 2015'!I485</f>
        <v>46593</v>
      </c>
      <c r="E28" s="254">
        <f t="shared" si="1"/>
        <v>0.68906208406045732</v>
      </c>
      <c r="F28" s="266">
        <f>'[1]תקציב 2015'!K485</f>
        <v>0</v>
      </c>
      <c r="G28" s="263">
        <f>'[1]תקציב 2015'!G486</f>
        <v>60000</v>
      </c>
      <c r="H28" s="264">
        <f>'[1]תקציב 2015'!I486</f>
        <v>0</v>
      </c>
      <c r="I28" s="254">
        <f t="shared" si="0"/>
        <v>0</v>
      </c>
      <c r="J28" s="265">
        <f>'[1]תקציב 2015'!K486</f>
        <v>0</v>
      </c>
    </row>
    <row r="29" spans="1:10" ht="20.25" x14ac:dyDescent="0.3">
      <c r="A29" s="258">
        <v>506</v>
      </c>
      <c r="B29" s="259" t="s">
        <v>81</v>
      </c>
      <c r="C29" s="264">
        <f>'[1]תקציב 2015'!G507</f>
        <v>2004509</v>
      </c>
      <c r="D29" s="264">
        <f>'[1]תקציב 2015'!I507</f>
        <v>1950703</v>
      </c>
      <c r="E29" s="254">
        <f t="shared" si="1"/>
        <v>0.9731575163793228</v>
      </c>
      <c r="F29" s="266">
        <f>'[1]תקציב 2015'!K507</f>
        <v>2028721</v>
      </c>
      <c r="G29" s="263">
        <f>'[1]תקציב 2015'!G508</f>
        <v>2396900</v>
      </c>
      <c r="H29" s="264">
        <f>'[1]תקציב 2015'!I508</f>
        <v>2283442</v>
      </c>
      <c r="I29" s="254">
        <f t="shared" si="0"/>
        <v>0.95266469189369607</v>
      </c>
      <c r="J29" s="265">
        <f>'[1]תקציב 2015'!K508</f>
        <v>2453200.04</v>
      </c>
    </row>
    <row r="30" spans="1:10" ht="20.25" x14ac:dyDescent="0.3">
      <c r="A30" s="258">
        <v>507</v>
      </c>
      <c r="B30" s="259" t="s">
        <v>82</v>
      </c>
      <c r="C30" s="264">
        <f>'[1]תקציב 2015'!G522</f>
        <v>525553</v>
      </c>
      <c r="D30" s="264">
        <f>'[1]תקציב 2015'!I522</f>
        <v>501248</v>
      </c>
      <c r="E30" s="254">
        <f t="shared" si="1"/>
        <v>0.95375347491118878</v>
      </c>
      <c r="F30" s="266">
        <f>'[1]תקציב 2015'!K522</f>
        <v>380393</v>
      </c>
      <c r="G30" s="263">
        <f>'[1]תקציב 2015'!G523</f>
        <v>678153</v>
      </c>
      <c r="H30" s="264">
        <f>'[1]תקציב 2015'!I523</f>
        <v>594235.81000000006</v>
      </c>
      <c r="I30" s="254">
        <f t="shared" si="0"/>
        <v>0.87625625780612937</v>
      </c>
      <c r="J30" s="265">
        <f>'[1]תקציב 2015'!K523</f>
        <v>552656</v>
      </c>
    </row>
    <row r="31" spans="1:10" ht="20.25" x14ac:dyDescent="0.3">
      <c r="A31" s="258">
        <v>601</v>
      </c>
      <c r="B31" s="259" t="s">
        <v>83</v>
      </c>
      <c r="C31" s="264">
        <f>'[1]תקציב 2015'!G546</f>
        <v>10000</v>
      </c>
      <c r="D31" s="264">
        <f>'[1]תקציב 2015'!I546</f>
        <v>8000</v>
      </c>
      <c r="E31" s="254">
        <f t="shared" si="1"/>
        <v>0.8</v>
      </c>
      <c r="F31" s="266">
        <f>'[1]תקציב 2015'!K546</f>
        <v>8000</v>
      </c>
      <c r="G31" s="263">
        <f>'[1]תקציב 2015'!G547</f>
        <v>260000</v>
      </c>
      <c r="H31" s="264">
        <f>'[1]תקציב 2015'!I547</f>
        <v>265961</v>
      </c>
      <c r="I31" s="254">
        <f t="shared" si="0"/>
        <v>1.0229269230769231</v>
      </c>
      <c r="J31" s="265">
        <f>'[1]תקציב 2015'!K547</f>
        <v>285000</v>
      </c>
    </row>
    <row r="32" spans="1:10" ht="20.25" x14ac:dyDescent="0.3">
      <c r="A32" s="258">
        <v>602</v>
      </c>
      <c r="B32" s="259" t="s">
        <v>84</v>
      </c>
      <c r="C32" s="264">
        <f>'[1]תקציב 2015'!G564</f>
        <v>80000</v>
      </c>
      <c r="D32" s="264">
        <f>'[1]תקציב 2015'!I564</f>
        <v>959</v>
      </c>
      <c r="E32" s="254">
        <f t="shared" si="1"/>
        <v>1.19875E-2</v>
      </c>
      <c r="F32" s="266">
        <f>'[1]תקציב 2015'!K564</f>
        <v>81000</v>
      </c>
      <c r="G32" s="263">
        <f>'[1]תקציב 2015'!G565</f>
        <v>643547</v>
      </c>
      <c r="H32" s="264">
        <f>'[1]תקציב 2015'!I565</f>
        <v>322339.8</v>
      </c>
      <c r="I32" s="254">
        <f t="shared" si="0"/>
        <v>0.50087996680895097</v>
      </c>
      <c r="J32" s="265">
        <f>'[1]תקציב 2015'!K565</f>
        <v>715105</v>
      </c>
    </row>
    <row r="33" spans="1:10" ht="20.25" x14ac:dyDescent="0.3">
      <c r="A33" s="258">
        <v>603</v>
      </c>
      <c r="B33" s="259" t="s">
        <v>85</v>
      </c>
      <c r="C33" s="264">
        <f>'[1]תקציב 2015'!G579</f>
        <v>140000</v>
      </c>
      <c r="D33" s="264">
        <f>'[1]תקציב 2015'!I579</f>
        <v>132319</v>
      </c>
      <c r="E33" s="254">
        <f t="shared" si="1"/>
        <v>0.9451357142857143</v>
      </c>
      <c r="F33" s="266">
        <f>'[1]תקציב 2015'!K579</f>
        <v>133000</v>
      </c>
      <c r="G33" s="263">
        <f>'[1]תקציב 2015'!G580</f>
        <v>490000</v>
      </c>
      <c r="H33" s="264">
        <f>'[1]תקציב 2015'!I580</f>
        <v>482319</v>
      </c>
      <c r="I33" s="254">
        <f t="shared" si="0"/>
        <v>0.98432448979591836</v>
      </c>
      <c r="J33" s="265">
        <f>'[1]תקציב 2015'!K580</f>
        <v>503000</v>
      </c>
    </row>
    <row r="34" spans="1:10" ht="20.25" x14ac:dyDescent="0.3">
      <c r="A34" s="258">
        <v>701</v>
      </c>
      <c r="B34" s="259" t="s">
        <v>86</v>
      </c>
      <c r="C34" s="264">
        <f>'[1]תקציב 2015'!G609</f>
        <v>271000</v>
      </c>
      <c r="D34" s="264">
        <f>'[1]תקציב 2015'!I609</f>
        <v>322040</v>
      </c>
      <c r="E34" s="254">
        <f t="shared" si="1"/>
        <v>1.188339483394834</v>
      </c>
      <c r="F34" s="266">
        <f>'[1]תקציב 2015'!K609</f>
        <v>278000</v>
      </c>
      <c r="G34" s="263">
        <f>'[1]תקציב 2015'!G610</f>
        <v>465629</v>
      </c>
      <c r="H34" s="264">
        <f>'[1]תקציב 2015'!I610</f>
        <v>478433.4</v>
      </c>
      <c r="I34" s="254">
        <f t="shared" si="0"/>
        <v>1.0274991463160585</v>
      </c>
      <c r="J34" s="265">
        <f>'[1]תקציב 2015'!K610</f>
        <v>450628</v>
      </c>
    </row>
    <row r="35" spans="1:10" ht="20.25" x14ac:dyDescent="0.3">
      <c r="A35" s="258">
        <v>801</v>
      </c>
      <c r="B35" s="259" t="s">
        <v>36</v>
      </c>
      <c r="C35" s="264">
        <f>'[1]תקציב 2015'!G729</f>
        <v>1795891</v>
      </c>
      <c r="D35" s="264">
        <f>'[1]תקציב 2015'!I729</f>
        <v>1872967</v>
      </c>
      <c r="E35" s="254">
        <f t="shared" si="1"/>
        <v>1.0429179721931898</v>
      </c>
      <c r="F35" s="266">
        <f>'[1]תקציב 2015'!K729</f>
        <v>2356078</v>
      </c>
      <c r="G35" s="263">
        <f>'[1]תקציב 2015'!G730</f>
        <v>2404782</v>
      </c>
      <c r="H35" s="264">
        <f>'[1]תקציב 2015'!I730</f>
        <v>2526215</v>
      </c>
      <c r="I35" s="254">
        <f t="shared" si="0"/>
        <v>1.0504964691186145</v>
      </c>
      <c r="J35" s="265">
        <f>'[1]תקציב 2015'!K730</f>
        <v>3218495.66</v>
      </c>
    </row>
    <row r="36" spans="1:10" ht="20.25" x14ac:dyDescent="0.3">
      <c r="A36" s="258">
        <v>802</v>
      </c>
      <c r="B36" s="259" t="s">
        <v>87</v>
      </c>
      <c r="C36" s="264">
        <f>'[1]תקציב 2015'!G746</f>
        <v>6500</v>
      </c>
      <c r="D36" s="264">
        <f>'[1]תקציב 2015'!I746</f>
        <v>4100</v>
      </c>
      <c r="E36" s="254">
        <f t="shared" si="1"/>
        <v>0.63076923076923075</v>
      </c>
      <c r="F36" s="266">
        <f>'[1]תקציב 2015'!K746</f>
        <v>6000</v>
      </c>
      <c r="G36" s="263">
        <f>'[1]תקציב 2015'!G747</f>
        <v>50000</v>
      </c>
      <c r="H36" s="264">
        <f>'[1]תקציב 2015'!I747</f>
        <v>46829</v>
      </c>
      <c r="I36" s="254">
        <f t="shared" si="0"/>
        <v>0.93657999999999997</v>
      </c>
      <c r="J36" s="265">
        <f>'[1]תקציב 2015'!K747</f>
        <v>65000</v>
      </c>
    </row>
    <row r="37" spans="1:10" ht="20.25" x14ac:dyDescent="0.3">
      <c r="A37" s="258">
        <v>901</v>
      </c>
      <c r="B37" s="259" t="s">
        <v>88</v>
      </c>
      <c r="C37" s="264">
        <f>'[1]תקציב 2015'!G782</f>
        <v>0</v>
      </c>
      <c r="D37" s="264">
        <f>'[1]תקציב 2015'!I782</f>
        <v>0</v>
      </c>
      <c r="E37" s="254" t="s">
        <v>70</v>
      </c>
      <c r="F37" s="266">
        <f>'[1]תקציב 2015'!K782</f>
        <v>1220000</v>
      </c>
      <c r="G37" s="263">
        <f>'[1]תקציב 2015'!G783</f>
        <v>1156458</v>
      </c>
      <c r="H37" s="264">
        <f>'[1]תקציב 2015'!I783</f>
        <v>1138622</v>
      </c>
      <c r="I37" s="254">
        <f t="shared" si="0"/>
        <v>0.98457704473487151</v>
      </c>
      <c r="J37" s="265">
        <f>'[1]תקציב 2015'!K783</f>
        <v>1243269</v>
      </c>
    </row>
    <row r="38" spans="1:10" ht="20.25" x14ac:dyDescent="0.3">
      <c r="A38" s="258">
        <v>902</v>
      </c>
      <c r="B38" s="259" t="s">
        <v>89</v>
      </c>
      <c r="C38" s="264">
        <f>'[1]תקציב 2015'!G794</f>
        <v>51000</v>
      </c>
      <c r="D38" s="264">
        <f>'[1]תקציב 2015'!I794</f>
        <v>38767</v>
      </c>
      <c r="E38" s="254">
        <f t="shared" si="1"/>
        <v>0.76013725490196082</v>
      </c>
      <c r="F38" s="266">
        <f>'[1]תקציב 2015'!K794</f>
        <v>40000</v>
      </c>
      <c r="G38" s="263">
        <f>'[1]תקציב 2015'!G795</f>
        <v>110500</v>
      </c>
      <c r="H38" s="264">
        <f>'[1]תקציב 2015'!I795</f>
        <v>107000</v>
      </c>
      <c r="I38" s="254">
        <f t="shared" si="0"/>
        <v>0.96832579185520362</v>
      </c>
      <c r="J38" s="265">
        <f>'[1]תקציב 2015'!K795</f>
        <v>110500</v>
      </c>
    </row>
    <row r="39" spans="1:10" ht="20.25" x14ac:dyDescent="0.3">
      <c r="A39" s="258">
        <v>903</v>
      </c>
      <c r="B39" s="259" t="s">
        <v>90</v>
      </c>
      <c r="C39" s="264">
        <f>'[1]תקציב 2015'!G815</f>
        <v>7712208</v>
      </c>
      <c r="D39" s="264">
        <f>'[1]תקציב 2015'!I815</f>
        <v>7257813.4299999997</v>
      </c>
      <c r="E39" s="254">
        <f t="shared" si="1"/>
        <v>0.94108113136990079</v>
      </c>
      <c r="F39" s="266">
        <f>'[1]תקציב 2015'!K815</f>
        <v>7317020</v>
      </c>
      <c r="G39" s="263">
        <f>'[1]תקציב 2015'!G816</f>
        <v>6480724</v>
      </c>
      <c r="H39" s="264">
        <f>'[1]תקציב 2015'!I816</f>
        <v>6080939</v>
      </c>
      <c r="I39" s="254">
        <f t="shared" si="0"/>
        <v>0.9383116762880197</v>
      </c>
      <c r="J39" s="265">
        <f>'[1]תקציב 2015'!K816</f>
        <v>6056103.6200000001</v>
      </c>
    </row>
    <row r="40" spans="1:10" ht="20.25" x14ac:dyDescent="0.3">
      <c r="A40" s="258">
        <v>904</v>
      </c>
      <c r="B40" s="268" t="s">
        <v>91</v>
      </c>
      <c r="C40" s="264">
        <f>'[1]תקציב 2015'!G852</f>
        <v>18849961</v>
      </c>
      <c r="D40" s="264">
        <f>'[1]תקציב 2015'!I852</f>
        <v>19507675</v>
      </c>
      <c r="E40" s="254">
        <f t="shared" si="1"/>
        <v>1.0348920615803927</v>
      </c>
      <c r="F40" s="266">
        <f>'[1]תקציב 2015'!K852</f>
        <v>19018144</v>
      </c>
      <c r="G40" s="263">
        <f>'[1]תקציב 2015'!G853</f>
        <v>1893154</v>
      </c>
      <c r="H40" s="264">
        <f>'[1]תקציב 2015'!I853</f>
        <v>3242476</v>
      </c>
      <c r="I40" s="254">
        <f t="shared" si="0"/>
        <v>1.7127375797214595</v>
      </c>
      <c r="J40" s="265">
        <f>'[1]תקציב 2015'!K853</f>
        <v>1990003</v>
      </c>
    </row>
    <row r="41" spans="1:10" ht="21" thickBot="1" x14ac:dyDescent="0.35">
      <c r="A41" s="269">
        <v>905</v>
      </c>
      <c r="B41" s="270" t="s">
        <v>92</v>
      </c>
      <c r="C41" s="271">
        <f>'[1]תקציב 2015'!G862</f>
        <v>0</v>
      </c>
      <c r="D41" s="271">
        <f>'[1]תקציב 2015'!I862</f>
        <v>0</v>
      </c>
      <c r="E41" s="272" t="s">
        <v>70</v>
      </c>
      <c r="F41" s="273">
        <f>'[1]תקציב 2015'!K862</f>
        <v>0</v>
      </c>
      <c r="G41" s="274">
        <f>'[1]תקציב 2015'!G863</f>
        <v>730815</v>
      </c>
      <c r="H41" s="271">
        <f>'[1]תקציב 2015'!I863</f>
        <v>640093</v>
      </c>
      <c r="I41" s="254">
        <f t="shared" si="0"/>
        <v>0.87586188022960665</v>
      </c>
      <c r="J41" s="265">
        <f>'[1]תקציב 2015'!K863</f>
        <v>660372.18999999994</v>
      </c>
    </row>
    <row r="42" spans="1:10" ht="21" thickBot="1" x14ac:dyDescent="0.35">
      <c r="A42" s="275"/>
      <c r="B42" s="276" t="s">
        <v>93</v>
      </c>
      <c r="C42" s="277">
        <f>SUM(C9:C41)</f>
        <v>36671124</v>
      </c>
      <c r="D42" s="277">
        <f>SUM(D9:D41)</f>
        <v>36969464.43</v>
      </c>
      <c r="E42" s="278">
        <f t="shared" si="1"/>
        <v>1.0081355681925648</v>
      </c>
      <c r="F42" s="279">
        <f>SUM(F9:F41)</f>
        <v>38586394</v>
      </c>
      <c r="G42" s="280">
        <f>SUM(G9:G41)</f>
        <v>36671125</v>
      </c>
      <c r="H42" s="280">
        <f>SUM(H9:H41)</f>
        <v>36919259.109999999</v>
      </c>
      <c r="I42" s="278">
        <f t="shared" si="0"/>
        <v>1.0067664711677102</v>
      </c>
      <c r="J42" s="281">
        <f>SUM(J9:J41)</f>
        <v>38586394.299999997</v>
      </c>
    </row>
  </sheetData>
  <mergeCells count="6">
    <mergeCell ref="A1:I1"/>
    <mergeCell ref="A2:I2"/>
    <mergeCell ref="C5:F5"/>
    <mergeCell ref="G5:J5"/>
    <mergeCell ref="E6:E7"/>
    <mergeCell ref="I6:I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rightToLeft="1" tabSelected="1" workbookViewId="0">
      <selection activeCell="I12" sqref="I12"/>
    </sheetView>
  </sheetViews>
  <sheetFormatPr defaultRowHeight="14.25" x14ac:dyDescent="0.2"/>
  <cols>
    <col min="1" max="1" width="17.25" customWidth="1"/>
    <col min="4" max="4" width="10.75" customWidth="1"/>
    <col min="6" max="6" width="11.75" customWidth="1"/>
    <col min="7" max="7" width="11.25" customWidth="1"/>
  </cols>
  <sheetData>
    <row r="1" spans="1:7" ht="23.25" x14ac:dyDescent="0.35">
      <c r="A1" s="462" t="s">
        <v>96</v>
      </c>
      <c r="B1" s="462"/>
      <c r="C1" s="462"/>
      <c r="D1" s="462"/>
      <c r="E1" s="462"/>
      <c r="F1" s="462"/>
      <c r="G1" s="195"/>
    </row>
    <row r="2" spans="1:7" ht="20.25" x14ac:dyDescent="0.3">
      <c r="A2" s="463" t="s">
        <v>1</v>
      </c>
      <c r="B2" s="463"/>
      <c r="C2" s="463"/>
      <c r="D2" s="463"/>
      <c r="E2" s="463"/>
      <c r="F2" s="463"/>
      <c r="G2" s="195"/>
    </row>
    <row r="3" spans="1:7" ht="20.25" x14ac:dyDescent="0.3">
      <c r="A3" s="345"/>
      <c r="B3" s="345"/>
      <c r="C3" s="346"/>
      <c r="D3" s="347"/>
      <c r="E3" s="348"/>
      <c r="F3" s="349"/>
      <c r="G3" s="195"/>
    </row>
    <row r="4" spans="1:7" ht="21" thickBot="1" x14ac:dyDescent="0.35">
      <c r="A4" s="350" t="s">
        <v>2</v>
      </c>
      <c r="B4" s="350"/>
      <c r="C4" s="351"/>
      <c r="D4" s="352"/>
      <c r="E4" s="159"/>
      <c r="F4" s="353"/>
      <c r="G4" s="195"/>
    </row>
    <row r="5" spans="1:7" ht="15.75" x14ac:dyDescent="0.25">
      <c r="A5" s="354"/>
      <c r="B5" s="355" t="s">
        <v>3</v>
      </c>
      <c r="C5" s="356" t="s">
        <v>4</v>
      </c>
      <c r="D5" s="357" t="s">
        <v>5</v>
      </c>
      <c r="E5" s="358" t="s">
        <v>6</v>
      </c>
      <c r="F5" s="359" t="s">
        <v>7</v>
      </c>
      <c r="G5" s="360" t="s">
        <v>8</v>
      </c>
    </row>
    <row r="6" spans="1:7" ht="16.5" thickBot="1" x14ac:dyDescent="0.3">
      <c r="A6" s="361"/>
      <c r="B6" s="362">
        <v>2013</v>
      </c>
      <c r="C6" s="363">
        <v>2014</v>
      </c>
      <c r="D6" s="364">
        <v>2014</v>
      </c>
      <c r="E6" s="365" t="s">
        <v>9</v>
      </c>
      <c r="F6" s="366">
        <v>2015</v>
      </c>
      <c r="G6" s="367" t="s">
        <v>10</v>
      </c>
    </row>
    <row r="7" spans="1:7" ht="16.5" thickBot="1" x14ac:dyDescent="0.3">
      <c r="A7" s="368"/>
      <c r="B7" s="369">
        <v>1</v>
      </c>
      <c r="C7" s="370">
        <v>2</v>
      </c>
      <c r="D7" s="371">
        <v>3</v>
      </c>
      <c r="E7" s="372">
        <v>4</v>
      </c>
      <c r="F7" s="373">
        <v>5</v>
      </c>
      <c r="G7" s="206">
        <v>6</v>
      </c>
    </row>
    <row r="8" spans="1:7" ht="15.75" x14ac:dyDescent="0.25">
      <c r="A8" s="374" t="s">
        <v>11</v>
      </c>
      <c r="B8" s="374"/>
      <c r="C8" s="375"/>
      <c r="D8" s="376"/>
      <c r="E8" s="377"/>
      <c r="F8" s="378"/>
      <c r="G8" s="176"/>
    </row>
    <row r="9" spans="1:7" ht="15.75" x14ac:dyDescent="0.25">
      <c r="A9" s="379" t="s">
        <v>12</v>
      </c>
      <c r="B9" s="380">
        <v>15059</v>
      </c>
      <c r="C9" s="207">
        <v>17776</v>
      </c>
      <c r="D9" s="190">
        <v>16259</v>
      </c>
      <c r="E9" s="160">
        <f>F9/D9</f>
        <v>1.0306906943846486</v>
      </c>
      <c r="F9" s="177">
        <v>16758</v>
      </c>
      <c r="G9" s="178">
        <f>F9/F22</f>
        <v>0.43430259679676564</v>
      </c>
    </row>
    <row r="10" spans="1:7" ht="15.75" x14ac:dyDescent="0.25">
      <c r="A10" s="379" t="s">
        <v>13</v>
      </c>
      <c r="B10" s="380">
        <v>5351</v>
      </c>
      <c r="C10" s="207">
        <v>5492</v>
      </c>
      <c r="D10" s="190">
        <f>4645+728+20</f>
        <v>5393</v>
      </c>
      <c r="E10" s="160">
        <f t="shared" ref="E10:E22" si="0">F10/D10</f>
        <v>1.0066753198590765</v>
      </c>
      <c r="F10" s="177">
        <f>4683+726+20</f>
        <v>5429</v>
      </c>
      <c r="G10" s="178">
        <f>F10/F22</f>
        <v>0.14069869901000362</v>
      </c>
    </row>
    <row r="11" spans="1:7" ht="15.75" x14ac:dyDescent="0.25">
      <c r="A11" s="381" t="s">
        <v>14</v>
      </c>
      <c r="B11" s="382">
        <v>1369</v>
      </c>
      <c r="C11" s="207">
        <v>1353</v>
      </c>
      <c r="D11" s="190">
        <v>1438</v>
      </c>
      <c r="E11" s="160">
        <f t="shared" si="0"/>
        <v>1.0083449235048678</v>
      </c>
      <c r="F11" s="177">
        <v>1450</v>
      </c>
      <c r="G11" s="178">
        <f>F11/F22</f>
        <v>3.7578396309542322E-2</v>
      </c>
    </row>
    <row r="12" spans="1:7" ht="16.5" thickBot="1" x14ac:dyDescent="0.3">
      <c r="A12" s="379" t="s">
        <v>15</v>
      </c>
      <c r="B12" s="380">
        <v>4837</v>
      </c>
      <c r="C12" s="207">
        <v>4265</v>
      </c>
      <c r="D12" s="190">
        <v>5676</v>
      </c>
      <c r="E12" s="160">
        <f t="shared" si="0"/>
        <v>0.89763918252290342</v>
      </c>
      <c r="F12" s="179">
        <v>5095</v>
      </c>
      <c r="G12" s="178">
        <f>F12/F22</f>
        <v>0.13204270979111596</v>
      </c>
    </row>
    <row r="13" spans="1:7" ht="16.5" thickBot="1" x14ac:dyDescent="0.3">
      <c r="A13" s="383" t="s">
        <v>16</v>
      </c>
      <c r="B13" s="384">
        <f>SUM(B9:B12)</f>
        <v>26616</v>
      </c>
      <c r="C13" s="208">
        <f>SUM(C9:C12)</f>
        <v>28886</v>
      </c>
      <c r="D13" s="193">
        <f>SUM(D9:D12)</f>
        <v>28766</v>
      </c>
      <c r="E13" s="162">
        <f t="shared" si="0"/>
        <v>0.99881804908572625</v>
      </c>
      <c r="F13" s="161">
        <f>SUM(F9:F12)</f>
        <v>28732</v>
      </c>
      <c r="G13" s="385">
        <f>F13/F22</f>
        <v>0.74462240190742757</v>
      </c>
    </row>
    <row r="14" spans="1:7" ht="15.75" x14ac:dyDescent="0.25">
      <c r="A14" s="386" t="s">
        <v>17</v>
      </c>
      <c r="B14" s="386"/>
      <c r="C14" s="209"/>
      <c r="D14" s="191"/>
      <c r="E14" s="160"/>
      <c r="F14" s="165"/>
      <c r="G14" s="178"/>
    </row>
    <row r="15" spans="1:7" ht="15.75" x14ac:dyDescent="0.25">
      <c r="A15" s="379" t="s">
        <v>18</v>
      </c>
      <c r="B15" s="387">
        <v>5127</v>
      </c>
      <c r="C15" s="209">
        <v>5301</v>
      </c>
      <c r="D15" s="191">
        <v>5231</v>
      </c>
      <c r="E15" s="160">
        <f t="shared" si="0"/>
        <v>1.0227489963678074</v>
      </c>
      <c r="F15" s="180">
        <v>5350</v>
      </c>
      <c r="G15" s="178">
        <f>F15/F22</f>
        <v>0.13865132431451821</v>
      </c>
    </row>
    <row r="16" spans="1:7" ht="15.75" x14ac:dyDescent="0.25">
      <c r="A16" s="379" t="s">
        <v>19</v>
      </c>
      <c r="B16" s="387">
        <v>1710</v>
      </c>
      <c r="C16" s="209">
        <v>1723</v>
      </c>
      <c r="D16" s="191">
        <v>1746</v>
      </c>
      <c r="E16" s="160">
        <f t="shared" si="0"/>
        <v>1.2903780068728523</v>
      </c>
      <c r="F16" s="180">
        <v>2253</v>
      </c>
      <c r="G16" s="178">
        <f>F16/F22</f>
        <v>5.8389053024413003E-2</v>
      </c>
    </row>
    <row r="17" spans="1:7" ht="16.5" thickBot="1" x14ac:dyDescent="0.3">
      <c r="A17" s="379" t="s">
        <v>20</v>
      </c>
      <c r="B17" s="387">
        <v>482</v>
      </c>
      <c r="C17" s="209">
        <v>525</v>
      </c>
      <c r="D17" s="191">
        <v>521</v>
      </c>
      <c r="E17" s="160">
        <f t="shared" si="0"/>
        <v>1.0537428023032629</v>
      </c>
      <c r="F17" s="181">
        <v>549</v>
      </c>
      <c r="G17" s="178">
        <f>F17/F22</f>
        <v>1.4227958326854299E-2</v>
      </c>
    </row>
    <row r="18" spans="1:7" ht="16.5" thickBot="1" x14ac:dyDescent="0.3">
      <c r="A18" s="383" t="s">
        <v>21</v>
      </c>
      <c r="B18" s="388">
        <f>SUM(B15:B17)</f>
        <v>7319</v>
      </c>
      <c r="C18" s="210">
        <f>SUM(C14:C17)</f>
        <v>7549</v>
      </c>
      <c r="D18" s="192">
        <f>SUM(D14:D17)</f>
        <v>7498</v>
      </c>
      <c r="E18" s="162">
        <f t="shared" si="0"/>
        <v>1.0872232595358762</v>
      </c>
      <c r="F18" s="166">
        <f>SUM(F14:F17)</f>
        <v>8152</v>
      </c>
      <c r="G18" s="385">
        <f>F18/F22</f>
        <v>0.21126833566578551</v>
      </c>
    </row>
    <row r="19" spans="1:7" ht="15.75" x14ac:dyDescent="0.25">
      <c r="A19" s="379" t="s">
        <v>22</v>
      </c>
      <c r="B19" s="387">
        <v>55</v>
      </c>
      <c r="C19" s="209">
        <v>36</v>
      </c>
      <c r="D19" s="191">
        <f>3+25+477</f>
        <v>505</v>
      </c>
      <c r="E19" s="160">
        <f t="shared" si="0"/>
        <v>5.9405940594059407E-3</v>
      </c>
      <c r="F19" s="182">
        <v>3</v>
      </c>
      <c r="G19" s="178">
        <f>F19/F22</f>
        <v>7.7748406157673766E-5</v>
      </c>
    </row>
    <row r="20" spans="1:7" ht="15.75" x14ac:dyDescent="0.25">
      <c r="A20" s="379" t="s">
        <v>23</v>
      </c>
      <c r="B20" s="387">
        <v>200</v>
      </c>
      <c r="C20" s="209"/>
      <c r="D20" s="191"/>
      <c r="E20" s="160"/>
      <c r="F20" s="180"/>
      <c r="G20" s="178"/>
    </row>
    <row r="21" spans="1:7" ht="16.5" thickBot="1" x14ac:dyDescent="0.3">
      <c r="A21" s="379" t="s">
        <v>24</v>
      </c>
      <c r="B21" s="387">
        <v>1100</v>
      </c>
      <c r="C21" s="209">
        <v>200</v>
      </c>
      <c r="D21" s="191">
        <f>200</f>
        <v>200</v>
      </c>
      <c r="E21" s="160">
        <f t="shared" si="0"/>
        <v>8.5</v>
      </c>
      <c r="F21" s="181">
        <f>1220+480</f>
        <v>1700</v>
      </c>
      <c r="G21" s="178">
        <f>F21/F22</f>
        <v>4.4057430156015133E-2</v>
      </c>
    </row>
    <row r="22" spans="1:7" ht="16.5" thickBot="1" x14ac:dyDescent="0.3">
      <c r="A22" s="383" t="s">
        <v>25</v>
      </c>
      <c r="B22" s="200">
        <f>B13+B18+B19+B20+B21</f>
        <v>35290</v>
      </c>
      <c r="C22" s="211">
        <f>C13+C18+C19+C21</f>
        <v>36671</v>
      </c>
      <c r="D22" s="202">
        <f>SUM(D9:D21)-D13-D18</f>
        <v>36969</v>
      </c>
      <c r="E22" s="162">
        <f t="shared" si="0"/>
        <v>1.0437393491844518</v>
      </c>
      <c r="F22" s="201">
        <f>F21+F19+F18+F13-1</f>
        <v>38586</v>
      </c>
      <c r="G22" s="389">
        <f>38586/F22</f>
        <v>1</v>
      </c>
    </row>
    <row r="23" spans="1:7" ht="15.75" x14ac:dyDescent="0.25">
      <c r="A23" s="390"/>
      <c r="B23" s="390"/>
      <c r="C23" s="212"/>
      <c r="D23" s="187"/>
      <c r="E23" s="205"/>
      <c r="F23" s="167"/>
      <c r="G23" s="195"/>
    </row>
    <row r="24" spans="1:7" ht="21" thickBot="1" x14ac:dyDescent="0.35">
      <c r="A24" s="350" t="s">
        <v>26</v>
      </c>
      <c r="B24" s="350"/>
      <c r="C24" s="391"/>
      <c r="D24" s="392"/>
      <c r="E24" s="205"/>
      <c r="F24" s="393"/>
      <c r="G24" s="195"/>
    </row>
    <row r="25" spans="1:7" ht="15.75" x14ac:dyDescent="0.25">
      <c r="A25" s="394" t="s">
        <v>27</v>
      </c>
      <c r="B25" s="394"/>
      <c r="C25" s="395"/>
      <c r="D25" s="396"/>
      <c r="E25" s="164"/>
      <c r="F25" s="397"/>
      <c r="G25" s="197"/>
    </row>
    <row r="26" spans="1:7" ht="15.75" x14ac:dyDescent="0.25">
      <c r="A26" s="398" t="s">
        <v>28</v>
      </c>
      <c r="B26" s="399">
        <v>6188</v>
      </c>
      <c r="C26" s="400">
        <v>6284</v>
      </c>
      <c r="D26" s="183">
        <f>8986-D32-D36</f>
        <v>5965</v>
      </c>
      <c r="E26" s="401">
        <f>F26/D26</f>
        <v>1.0930427493713328</v>
      </c>
      <c r="F26" s="402">
        <f>9742-F32-F36</f>
        <v>6520</v>
      </c>
      <c r="G26" s="178">
        <f>F26/F44</f>
        <v>0.16897320271601099</v>
      </c>
    </row>
    <row r="27" spans="1:7" ht="15.75" x14ac:dyDescent="0.25">
      <c r="A27" s="398" t="s">
        <v>29</v>
      </c>
      <c r="B27" s="399">
        <v>10728</v>
      </c>
      <c r="C27" s="400">
        <v>11676</v>
      </c>
      <c r="D27" s="183">
        <v>11813</v>
      </c>
      <c r="E27" s="401">
        <f t="shared" ref="E27:E30" si="1">F27/D27</f>
        <v>1.0897316515703039</v>
      </c>
      <c r="F27" s="402">
        <v>12873</v>
      </c>
      <c r="G27" s="178">
        <f>F27/F44</f>
        <v>0.33361841082257815</v>
      </c>
    </row>
    <row r="28" spans="1:7" ht="15.75" x14ac:dyDescent="0.25">
      <c r="A28" s="403" t="s">
        <v>14</v>
      </c>
      <c r="B28" s="404">
        <v>1369</v>
      </c>
      <c r="C28" s="400">
        <v>1353</v>
      </c>
      <c r="D28" s="183">
        <v>1438</v>
      </c>
      <c r="E28" s="401">
        <f t="shared" si="1"/>
        <v>1.0083449235048678</v>
      </c>
      <c r="F28" s="402">
        <v>1450</v>
      </c>
      <c r="G28" s="178">
        <f>F28/F44</f>
        <v>3.7578396309542322E-2</v>
      </c>
    </row>
    <row r="29" spans="1:7" ht="16.5" thickBot="1" x14ac:dyDescent="0.3">
      <c r="A29" s="405" t="s">
        <v>30</v>
      </c>
      <c r="B29" s="406">
        <v>4480</v>
      </c>
      <c r="C29" s="407">
        <v>4637</v>
      </c>
      <c r="D29" s="184">
        <v>4207</v>
      </c>
      <c r="E29" s="401">
        <f t="shared" si="1"/>
        <v>0.99310672688376511</v>
      </c>
      <c r="F29" s="408">
        <v>4178</v>
      </c>
      <c r="G29" s="178">
        <f>F29/F44</f>
        <v>0.10827761364225366</v>
      </c>
    </row>
    <row r="30" spans="1:7" ht="16.5" thickBot="1" x14ac:dyDescent="0.3">
      <c r="A30" s="383" t="s">
        <v>31</v>
      </c>
      <c r="B30" s="388">
        <f>SUM(B26:B29)</f>
        <v>22765</v>
      </c>
      <c r="C30" s="409">
        <f>SUM(C26:C29)</f>
        <v>23950</v>
      </c>
      <c r="D30" s="185">
        <f>SUM(D26:D29)</f>
        <v>23423</v>
      </c>
      <c r="E30" s="410">
        <f t="shared" si="1"/>
        <v>1.0682235409640097</v>
      </c>
      <c r="F30" s="411">
        <f>SUM(F26:F29)</f>
        <v>25021</v>
      </c>
      <c r="G30" s="163">
        <f>F30/F44</f>
        <v>0.64844762349038509</v>
      </c>
    </row>
    <row r="31" spans="1:7" ht="16.5" thickBot="1" x14ac:dyDescent="0.3">
      <c r="A31" s="412" t="s">
        <v>32</v>
      </c>
      <c r="B31" s="413"/>
      <c r="C31" s="414"/>
      <c r="D31" s="415"/>
      <c r="E31" s="416"/>
      <c r="F31" s="417"/>
      <c r="G31" s="195"/>
    </row>
    <row r="32" spans="1:7" ht="15.75" x14ac:dyDescent="0.25">
      <c r="A32" s="418" t="s">
        <v>33</v>
      </c>
      <c r="B32" s="419">
        <v>2508</v>
      </c>
      <c r="C32" s="420">
        <v>2718</v>
      </c>
      <c r="D32" s="421">
        <f>D34-D33</f>
        <v>2625</v>
      </c>
      <c r="E32" s="422">
        <f>F32/D32</f>
        <v>1.0720000000000001</v>
      </c>
      <c r="F32" s="423">
        <f>F34-F33</f>
        <v>2814</v>
      </c>
      <c r="G32" s="198">
        <f>F32/F44</f>
        <v>7.2928004975897992E-2</v>
      </c>
    </row>
    <row r="33" spans="1:7" ht="16.5" thickBot="1" x14ac:dyDescent="0.3">
      <c r="A33" s="424" t="s">
        <v>34</v>
      </c>
      <c r="B33" s="425">
        <v>5669</v>
      </c>
      <c r="C33" s="426">
        <v>5741</v>
      </c>
      <c r="D33" s="427">
        <v>5294</v>
      </c>
      <c r="E33" s="428">
        <f>F33/D33</f>
        <v>1.0649792217604837</v>
      </c>
      <c r="F33" s="429">
        <v>5638</v>
      </c>
      <c r="G33" s="199">
        <f>F33/F44</f>
        <v>0.14611517130565491</v>
      </c>
    </row>
    <row r="34" spans="1:7" ht="16.5" thickBot="1" x14ac:dyDescent="0.3">
      <c r="A34" s="383" t="s">
        <v>35</v>
      </c>
      <c r="B34" s="388">
        <f>SUM(B32:B33)</f>
        <v>8177</v>
      </c>
      <c r="C34" s="409">
        <f>SUM(C32:C33)</f>
        <v>8459</v>
      </c>
      <c r="D34" s="185">
        <v>7919</v>
      </c>
      <c r="E34" s="428">
        <f t="shared" ref="E34:E43" si="2">F34/D34</f>
        <v>1.067306478090668</v>
      </c>
      <c r="F34" s="411">
        <v>8452</v>
      </c>
      <c r="G34" s="163">
        <f>F34/F44</f>
        <v>0.2190431762815529</v>
      </c>
    </row>
    <row r="35" spans="1:7" ht="16.5" thickBot="1" x14ac:dyDescent="0.3">
      <c r="A35" s="412" t="s">
        <v>36</v>
      </c>
      <c r="B35" s="413"/>
      <c r="C35" s="414"/>
      <c r="D35" s="415"/>
      <c r="E35" s="416"/>
      <c r="F35" s="417"/>
      <c r="G35" s="195"/>
    </row>
    <row r="36" spans="1:7" ht="15.75" x14ac:dyDescent="0.25">
      <c r="A36" s="430" t="s">
        <v>37</v>
      </c>
      <c r="B36" s="431">
        <v>354</v>
      </c>
      <c r="C36" s="432">
        <v>368</v>
      </c>
      <c r="D36" s="186">
        <v>396</v>
      </c>
      <c r="E36" s="422">
        <f t="shared" si="2"/>
        <v>1.0303030303030303</v>
      </c>
      <c r="F36" s="433">
        <v>408</v>
      </c>
      <c r="G36" s="198">
        <f>F36/F44</f>
        <v>1.0573783237443632E-2</v>
      </c>
    </row>
    <row r="37" spans="1:7" ht="16.5" thickBot="1" x14ac:dyDescent="0.3">
      <c r="A37" s="434" t="s">
        <v>38</v>
      </c>
      <c r="B37" s="435">
        <v>2051</v>
      </c>
      <c r="C37" s="407">
        <v>2087</v>
      </c>
      <c r="D37" s="184">
        <f>2526-D36</f>
        <v>2130</v>
      </c>
      <c r="E37" s="428">
        <f t="shared" si="2"/>
        <v>1.3192488262910798</v>
      </c>
      <c r="F37" s="408">
        <f>3218-F36</f>
        <v>2810</v>
      </c>
      <c r="G37" s="199">
        <f>F37/F44</f>
        <v>7.2824340434354429E-2</v>
      </c>
    </row>
    <row r="38" spans="1:7" ht="16.5" thickBot="1" x14ac:dyDescent="0.3">
      <c r="A38" s="436" t="s">
        <v>39</v>
      </c>
      <c r="B38" s="437">
        <f>SUM(B36:B37)</f>
        <v>2405</v>
      </c>
      <c r="C38" s="213">
        <f>SUM(C36:C37)</f>
        <v>2455</v>
      </c>
      <c r="D38" s="185">
        <f>SUM(D36:D37)</f>
        <v>2526</v>
      </c>
      <c r="E38" s="162">
        <f t="shared" si="2"/>
        <v>1.2739509105304829</v>
      </c>
      <c r="F38" s="168">
        <f>SUM(F36:F37)</f>
        <v>3218</v>
      </c>
      <c r="G38" s="163">
        <f>F38/F44</f>
        <v>8.3398123671798066E-2</v>
      </c>
    </row>
    <row r="39" spans="1:7" ht="15.75" x14ac:dyDescent="0.25">
      <c r="A39" s="430"/>
      <c r="B39" s="438"/>
      <c r="C39" s="214"/>
      <c r="D39" s="186"/>
      <c r="E39" s="164"/>
      <c r="F39" s="169"/>
      <c r="G39" s="176"/>
    </row>
    <row r="40" spans="1:7" ht="15.75" x14ac:dyDescent="0.25">
      <c r="A40" s="439" t="s">
        <v>40</v>
      </c>
      <c r="B40" s="440">
        <v>1134</v>
      </c>
      <c r="C40" s="400">
        <v>1156</v>
      </c>
      <c r="D40" s="183">
        <v>1139</v>
      </c>
      <c r="E40" s="401">
        <f t="shared" si="2"/>
        <v>1.0913081650570675</v>
      </c>
      <c r="F40" s="402">
        <v>1243</v>
      </c>
      <c r="G40" s="178">
        <f>F40/F44</f>
        <v>3.2213756284662831E-2</v>
      </c>
    </row>
    <row r="41" spans="1:7" ht="15.75" x14ac:dyDescent="0.25">
      <c r="A41" s="439" t="s">
        <v>41</v>
      </c>
      <c r="B41" s="440">
        <v>77</v>
      </c>
      <c r="C41" s="400">
        <v>81</v>
      </c>
      <c r="D41" s="183">
        <v>80</v>
      </c>
      <c r="E41" s="401">
        <f t="shared" si="2"/>
        <v>1.0125</v>
      </c>
      <c r="F41" s="402">
        <v>81</v>
      </c>
      <c r="G41" s="178">
        <f>F41/F44</f>
        <v>2.0992069662571916E-3</v>
      </c>
    </row>
    <row r="42" spans="1:7" ht="16.5" thickBot="1" x14ac:dyDescent="0.3">
      <c r="A42" s="434" t="s">
        <v>42</v>
      </c>
      <c r="B42" s="441">
        <v>664</v>
      </c>
      <c r="C42" s="407">
        <v>570</v>
      </c>
      <c r="D42" s="184">
        <f>27+356+21+500+487+441</f>
        <v>1832</v>
      </c>
      <c r="E42" s="428">
        <f t="shared" si="2"/>
        <v>0.31113537117903928</v>
      </c>
      <c r="F42" s="442">
        <f>30+40+500</f>
        <v>570</v>
      </c>
      <c r="G42" s="199">
        <f>F42/F44</f>
        <v>1.4772197169958015E-2</v>
      </c>
    </row>
    <row r="43" spans="1:7" ht="16.5" thickBot="1" x14ac:dyDescent="0.3">
      <c r="A43" s="383" t="s">
        <v>43</v>
      </c>
      <c r="B43" s="388">
        <f>B40+B41+B42</f>
        <v>1875</v>
      </c>
      <c r="C43" s="443">
        <f>C40+C41+C42</f>
        <v>1807</v>
      </c>
      <c r="D43" s="444">
        <f>D40+D41+D42</f>
        <v>3051</v>
      </c>
      <c r="E43" s="410">
        <f t="shared" si="2"/>
        <v>0.62078007210750574</v>
      </c>
      <c r="F43" s="445">
        <f>F40+F41+F42</f>
        <v>1894</v>
      </c>
      <c r="G43" s="163">
        <f>F43/F44</f>
        <v>4.9085160420878036E-2</v>
      </c>
    </row>
    <row r="44" spans="1:7" ht="16.5" thickBot="1" x14ac:dyDescent="0.3">
      <c r="A44" s="383" t="s">
        <v>44</v>
      </c>
      <c r="B44" s="194">
        <f>B30+B34+B38+B43</f>
        <v>35222</v>
      </c>
      <c r="C44" s="215">
        <f>C30+C34+C38+C43</f>
        <v>36671</v>
      </c>
      <c r="D44" s="188">
        <f>D30+D34+D38+D43</f>
        <v>36919</v>
      </c>
      <c r="E44" s="162">
        <f>F44/D44</f>
        <v>1.0451529022996289</v>
      </c>
      <c r="F44" s="170">
        <f>F30+F34+F38+F43+1</f>
        <v>38586</v>
      </c>
      <c r="G44" s="203">
        <v>1</v>
      </c>
    </row>
    <row r="45" spans="1:7" ht="16.5" thickBot="1" x14ac:dyDescent="0.3">
      <c r="A45" s="446" t="s">
        <v>45</v>
      </c>
      <c r="B45" s="171">
        <f>B22-B44</f>
        <v>68</v>
      </c>
      <c r="C45" s="216">
        <v>0</v>
      </c>
      <c r="D45" s="189">
        <f>D22-D44</f>
        <v>50</v>
      </c>
      <c r="E45" s="162"/>
      <c r="F45" s="172">
        <v>0</v>
      </c>
      <c r="G45" s="196"/>
    </row>
    <row r="46" spans="1:7" ht="15.75" x14ac:dyDescent="0.25">
      <c r="A46" s="447"/>
      <c r="B46" s="447"/>
      <c r="C46" s="217"/>
      <c r="D46" s="174"/>
      <c r="E46" s="175"/>
      <c r="F46" s="173"/>
      <c r="G46" s="195"/>
    </row>
    <row r="47" spans="1:7" ht="15" x14ac:dyDescent="0.25">
      <c r="A47" s="204" t="s">
        <v>46</v>
      </c>
      <c r="B47" s="204"/>
      <c r="C47" s="218"/>
      <c r="D47" s="157"/>
      <c r="E47" s="157"/>
      <c r="F47" s="195"/>
      <c r="G47" s="195"/>
    </row>
    <row r="48" spans="1:7" ht="15" x14ac:dyDescent="0.25">
      <c r="A48" s="157"/>
      <c r="B48" s="195"/>
      <c r="C48" s="218"/>
      <c r="D48" s="157"/>
      <c r="E48" s="157"/>
      <c r="F48" s="195"/>
      <c r="G48" s="195"/>
    </row>
  </sheetData>
  <mergeCells count="2">
    <mergeCell ref="A1:F1"/>
    <mergeCell ref="A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התפלגות 2014</vt:lpstr>
      <vt:lpstr>ריכוז מחלקות 2014</vt:lpstr>
      <vt:lpstr>ריכוז מחלקות 2015</vt:lpstr>
      <vt:lpstr>התפלגות 2015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Rinat Harush</dc:creator>
  <cp:lastModifiedBy>Ori Lobel</cp:lastModifiedBy>
  <dcterms:created xsi:type="dcterms:W3CDTF">2016-05-25T09:07:40Z</dcterms:created>
  <dcterms:modified xsi:type="dcterms:W3CDTF">2016-05-30T12:43:54Z</dcterms:modified>
</cp:coreProperties>
</file>